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\PRORAČUN 2024\IZVRŠENJE PRORAČUNAZA 2023\"/>
    </mc:Choice>
  </mc:AlternateContent>
  <xr:revisionPtr revIDLastSave="0" documentId="13_ncr:1_{00338091-341E-4F21-A7F8-7E29852AD30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Naslovna" sheetId="1" r:id="rId1"/>
    <sheet name="Opći dio" sheetId="2" r:id="rId2"/>
    <sheet name="Posebni dio" sheetId="3" r:id="rId3"/>
    <sheet name="EKONOMSKA" sheetId="4" r:id="rId4"/>
    <sheet name="FUNKCIJSK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6" i="3" l="1"/>
  <c r="F403" i="3"/>
  <c r="F385" i="3"/>
  <c r="F334" i="3"/>
  <c r="F291" i="3"/>
  <c r="E284" i="3"/>
  <c r="F284" i="3"/>
  <c r="E268" i="3"/>
  <c r="F243" i="3"/>
  <c r="F185" i="3"/>
  <c r="H185" i="3" s="1"/>
  <c r="F176" i="3"/>
  <c r="H176" i="3" s="1"/>
  <c r="F11" i="5"/>
  <c r="F126" i="3"/>
  <c r="F125" i="3" s="1"/>
  <c r="E111" i="3"/>
  <c r="F111" i="3"/>
  <c r="F77" i="3"/>
  <c r="F37" i="3"/>
  <c r="F8" i="2"/>
  <c r="H9" i="2"/>
  <c r="G9" i="2"/>
  <c r="H22" i="1"/>
  <c r="H23" i="1"/>
  <c r="D43" i="2"/>
  <c r="E43" i="2"/>
  <c r="F43" i="2"/>
  <c r="D47" i="2"/>
  <c r="E47" i="2"/>
  <c r="F47" i="2"/>
  <c r="D48" i="2"/>
  <c r="E48" i="2"/>
  <c r="F48" i="2"/>
  <c r="F425" i="3"/>
  <c r="D37" i="2"/>
  <c r="E37" i="2"/>
  <c r="F37" i="2"/>
  <c r="D38" i="2"/>
  <c r="E38" i="2"/>
  <c r="F38" i="2"/>
  <c r="E211" i="3"/>
  <c r="E210" i="3" s="1"/>
  <c r="D211" i="3"/>
  <c r="D210" i="3" s="1"/>
  <c r="E56" i="2"/>
  <c r="D56" i="2"/>
  <c r="E61" i="2"/>
  <c r="E60" i="2" s="1"/>
  <c r="E22" i="4" s="1"/>
  <c r="D61" i="2"/>
  <c r="F61" i="2"/>
  <c r="I19" i="1"/>
  <c r="I22" i="1"/>
  <c r="I23" i="1"/>
  <c r="H16" i="3"/>
  <c r="H17" i="3"/>
  <c r="H24" i="3"/>
  <c r="H34" i="3"/>
  <c r="H35" i="3"/>
  <c r="H36" i="3"/>
  <c r="H38" i="3"/>
  <c r="H39" i="3"/>
  <c r="H40" i="3"/>
  <c r="H41" i="3"/>
  <c r="H43" i="3"/>
  <c r="H49" i="3"/>
  <c r="H55" i="3"/>
  <c r="H56" i="3"/>
  <c r="H57" i="3"/>
  <c r="H60" i="3"/>
  <c r="H66" i="3"/>
  <c r="H70" i="3"/>
  <c r="H71" i="3"/>
  <c r="H74" i="3"/>
  <c r="H75" i="3"/>
  <c r="H76" i="3"/>
  <c r="H78" i="3"/>
  <c r="H79" i="3"/>
  <c r="H80" i="3"/>
  <c r="H83" i="3"/>
  <c r="H84" i="3"/>
  <c r="H90" i="3"/>
  <c r="H91" i="3"/>
  <c r="H92" i="3"/>
  <c r="H96" i="3"/>
  <c r="H99" i="3"/>
  <c r="H101" i="3"/>
  <c r="H102" i="3"/>
  <c r="H107" i="3"/>
  <c r="H108" i="3"/>
  <c r="H112" i="3"/>
  <c r="H113" i="3"/>
  <c r="H119" i="3"/>
  <c r="H120" i="3"/>
  <c r="H123" i="3"/>
  <c r="H124" i="3"/>
  <c r="H127" i="3"/>
  <c r="H128" i="3"/>
  <c r="H131" i="3"/>
  <c r="H134" i="3"/>
  <c r="H137" i="3"/>
  <c r="H143" i="3"/>
  <c r="H144" i="3"/>
  <c r="H150" i="3"/>
  <c r="H151" i="3"/>
  <c r="H155" i="3"/>
  <c r="H156" i="3"/>
  <c r="H158" i="3"/>
  <c r="H161" i="3"/>
  <c r="H162" i="3"/>
  <c r="H166" i="3"/>
  <c r="H170" i="3"/>
  <c r="H171" i="3"/>
  <c r="H173" i="3"/>
  <c r="H177" i="3"/>
  <c r="H180" i="3"/>
  <c r="H181" i="3"/>
  <c r="H184" i="3"/>
  <c r="H189" i="3"/>
  <c r="H192" i="3"/>
  <c r="H193" i="3"/>
  <c r="H197" i="3"/>
  <c r="H201" i="3"/>
  <c r="H206" i="3"/>
  <c r="H209" i="3"/>
  <c r="H213" i="3"/>
  <c r="H218" i="3"/>
  <c r="H222" i="3"/>
  <c r="H223" i="3"/>
  <c r="H225" i="3"/>
  <c r="H232" i="3"/>
  <c r="H233" i="3"/>
  <c r="H236" i="3"/>
  <c r="H240" i="3"/>
  <c r="H243" i="3"/>
  <c r="H244" i="3"/>
  <c r="H245" i="3"/>
  <c r="H248" i="3"/>
  <c r="H256" i="3"/>
  <c r="H262" i="3"/>
  <c r="H264" i="3"/>
  <c r="H267" i="3"/>
  <c r="H271" i="3"/>
  <c r="H272" i="3"/>
  <c r="H275" i="3"/>
  <c r="H278" i="3"/>
  <c r="H279" i="3"/>
  <c r="H283" i="3"/>
  <c r="H284" i="3"/>
  <c r="H287" i="3"/>
  <c r="H291" i="3"/>
  <c r="H294" i="3"/>
  <c r="H296" i="3"/>
  <c r="H304" i="3"/>
  <c r="H310" i="3"/>
  <c r="H316" i="3"/>
  <c r="H320" i="3"/>
  <c r="H323" i="3"/>
  <c r="H329" i="3"/>
  <c r="H334" i="3"/>
  <c r="H337" i="3"/>
  <c r="H339" i="3"/>
  <c r="H343" i="3"/>
  <c r="H346" i="3"/>
  <c r="H354" i="3"/>
  <c r="H356" i="3"/>
  <c r="H357" i="3"/>
  <c r="H363" i="3"/>
  <c r="H373" i="3"/>
  <c r="H376" i="3"/>
  <c r="H382" i="3"/>
  <c r="H385" i="3"/>
  <c r="H388" i="3"/>
  <c r="H389" i="3"/>
  <c r="H391" i="3"/>
  <c r="H397" i="3"/>
  <c r="H402" i="3"/>
  <c r="H403" i="3"/>
  <c r="H406" i="3"/>
  <c r="H408" i="3"/>
  <c r="H414" i="3"/>
  <c r="H420" i="3"/>
  <c r="H426" i="3"/>
  <c r="H432" i="3"/>
  <c r="H436" i="3"/>
  <c r="H439" i="3"/>
  <c r="H441" i="3"/>
  <c r="H443" i="3"/>
  <c r="H444" i="3"/>
  <c r="H445" i="3"/>
  <c r="H27" i="2"/>
  <c r="H28" i="2"/>
  <c r="H10" i="2"/>
  <c r="H11" i="2"/>
  <c r="H12" i="2"/>
  <c r="H14" i="2"/>
  <c r="H15" i="2"/>
  <c r="H16" i="2"/>
  <c r="H18" i="2"/>
  <c r="H19" i="2"/>
  <c r="H21" i="2"/>
  <c r="H22" i="2"/>
  <c r="H23" i="2"/>
  <c r="E452" i="3"/>
  <c r="E451" i="3" s="1"/>
  <c r="E450" i="3" s="1"/>
  <c r="E449" i="3" s="1"/>
  <c r="E448" i="3" s="1"/>
  <c r="E447" i="3" s="1"/>
  <c r="E446" i="3" s="1"/>
  <c r="E18" i="5" s="1"/>
  <c r="E442" i="3"/>
  <c r="E438" i="3"/>
  <c r="E431" i="3"/>
  <c r="E430" i="3" s="1"/>
  <c r="E425" i="3"/>
  <c r="E424" i="3" s="1"/>
  <c r="E423" i="3" s="1"/>
  <c r="E422" i="3" s="1"/>
  <c r="E421" i="3" s="1"/>
  <c r="E419" i="3"/>
  <c r="E418" i="3" s="1"/>
  <c r="E417" i="3" s="1"/>
  <c r="E416" i="3" s="1"/>
  <c r="E415" i="3" s="1"/>
  <c r="E413" i="3"/>
  <c r="E412" i="3" s="1"/>
  <c r="E411" i="3" s="1"/>
  <c r="E410" i="3" s="1"/>
  <c r="E409" i="3" s="1"/>
  <c r="E407" i="3"/>
  <c r="E405" i="3"/>
  <c r="E396" i="3"/>
  <c r="E395" i="3" s="1"/>
  <c r="E394" i="3" s="1"/>
  <c r="E393" i="3" s="1"/>
  <c r="E392" i="3" s="1"/>
  <c r="E390" i="3"/>
  <c r="E387" i="3"/>
  <c r="E386" i="3" s="1"/>
  <c r="E384" i="3" s="1"/>
  <c r="E381" i="3"/>
  <c r="E380" i="3"/>
  <c r="E379" i="3" s="1"/>
  <c r="E378" i="3" s="1"/>
  <c r="E377" i="3" s="1"/>
  <c r="E375" i="3"/>
  <c r="E374" i="3" s="1"/>
  <c r="E371" i="3" s="1"/>
  <c r="E368" i="3"/>
  <c r="E367" i="3" s="1"/>
  <c r="E366" i="3" s="1"/>
  <c r="E365" i="3" s="1"/>
  <c r="E364" i="3" s="1"/>
  <c r="E362" i="3"/>
  <c r="E361" i="3" s="1"/>
  <c r="E360" i="3" s="1"/>
  <c r="E359" i="3" s="1"/>
  <c r="E358" i="3" s="1"/>
  <c r="E355" i="3"/>
  <c r="E353" i="3"/>
  <c r="E352" i="3" s="1"/>
  <c r="E345" i="3"/>
  <c r="E344" i="3" s="1"/>
  <c r="E341" i="3" s="1"/>
  <c r="E340" i="3" s="1"/>
  <c r="E342" i="3" s="1"/>
  <c r="E338" i="3"/>
  <c r="E336" i="3"/>
  <c r="E335" i="3" s="1"/>
  <c r="E333" i="3" s="1"/>
  <c r="E332" i="3" s="1"/>
  <c r="E328" i="3"/>
  <c r="E327" i="3" s="1"/>
  <c r="E326" i="3" s="1"/>
  <c r="E325" i="3" s="1"/>
  <c r="E324" i="3" s="1"/>
  <c r="E322" i="3"/>
  <c r="E321" i="3" s="1"/>
  <c r="E315" i="3"/>
  <c r="E314" i="3" s="1"/>
  <c r="E313" i="3" s="1"/>
  <c r="E312" i="3" s="1"/>
  <c r="E311" i="3" s="1"/>
  <c r="E309" i="3"/>
  <c r="E308" i="3" s="1"/>
  <c r="E307" i="3" s="1"/>
  <c r="E306" i="3" s="1"/>
  <c r="E305" i="3" s="1"/>
  <c r="E303" i="3"/>
  <c r="E302" i="3" s="1"/>
  <c r="E301" i="3" s="1"/>
  <c r="E300" i="3" s="1"/>
  <c r="E299" i="3" s="1"/>
  <c r="E295" i="3"/>
  <c r="E293" i="3"/>
  <c r="E292" i="3" s="1"/>
  <c r="E289" i="3" s="1"/>
  <c r="E288" i="3" s="1"/>
  <c r="E290" i="3" s="1"/>
  <c r="E286" i="3"/>
  <c r="E285" i="3" s="1"/>
  <c r="E282" i="3" s="1"/>
  <c r="E281" i="3" s="1"/>
  <c r="E277" i="3"/>
  <c r="E276" i="3" s="1"/>
  <c r="E274" i="3" s="1"/>
  <c r="E273" i="3" s="1"/>
  <c r="E270" i="3"/>
  <c r="E269" i="3" s="1"/>
  <c r="E266" i="3" s="1"/>
  <c r="E263" i="3"/>
  <c r="E261" i="3"/>
  <c r="E260" i="3" s="1"/>
  <c r="E255" i="3"/>
  <c r="E254" i="3" s="1"/>
  <c r="E247" i="3"/>
  <c r="E246" i="3" s="1"/>
  <c r="E242" i="3" s="1"/>
  <c r="E241" i="3" s="1"/>
  <c r="E239" i="3"/>
  <c r="E238" i="3" s="1"/>
  <c r="E235" i="3" s="1"/>
  <c r="E231" i="3"/>
  <c r="E230" i="3" s="1"/>
  <c r="E224" i="3"/>
  <c r="E221" i="3"/>
  <c r="E220" i="3" s="1"/>
  <c r="E208" i="3"/>
  <c r="E207" i="3" s="1"/>
  <c r="E200" i="3"/>
  <c r="E199" i="3" s="1"/>
  <c r="E196" i="3" s="1"/>
  <c r="E191" i="3"/>
  <c r="E190" i="3" s="1"/>
  <c r="E188" i="3"/>
  <c r="E187" i="3" s="1"/>
  <c r="E179" i="3"/>
  <c r="E178" i="3" s="1"/>
  <c r="E175" i="3" s="1"/>
  <c r="E174" i="3" s="1"/>
  <c r="E172" i="3"/>
  <c r="E169" i="3"/>
  <c r="E160" i="3"/>
  <c r="E159" i="3" s="1"/>
  <c r="E154" i="3" s="1"/>
  <c r="E149" i="3"/>
  <c r="E148" i="3" s="1"/>
  <c r="E142" i="3"/>
  <c r="E141" i="3" s="1"/>
  <c r="E136" i="3"/>
  <c r="E135" i="3" s="1"/>
  <c r="E133" i="3"/>
  <c r="E132" i="3" s="1"/>
  <c r="E126" i="3"/>
  <c r="E125" i="3" s="1"/>
  <c r="E122" i="3" s="1"/>
  <c r="E121" i="3" s="1"/>
  <c r="E118" i="3"/>
  <c r="E117" i="3" s="1"/>
  <c r="E110" i="3"/>
  <c r="E100" i="3"/>
  <c r="E98" i="3"/>
  <c r="E89" i="3"/>
  <c r="E88" i="3" s="1"/>
  <c r="E87" i="3" s="1"/>
  <c r="E82" i="3"/>
  <c r="E81" i="3" s="1"/>
  <c r="E77" i="3"/>
  <c r="E73" i="3"/>
  <c r="E65" i="3"/>
  <c r="E64" i="3"/>
  <c r="E63" i="3" s="1"/>
  <c r="E59" i="3"/>
  <c r="E58" i="3" s="1"/>
  <c r="E54" i="3"/>
  <c r="E53" i="3" s="1"/>
  <c r="E48" i="3"/>
  <c r="E47" i="3" s="1"/>
  <c r="E46" i="3" s="1"/>
  <c r="E45" i="3" s="1"/>
  <c r="E44" i="3" s="1"/>
  <c r="E42" i="3"/>
  <c r="E37" i="3"/>
  <c r="E33" i="3"/>
  <c r="E23" i="3"/>
  <c r="E22" i="3" s="1"/>
  <c r="E21" i="3" s="1"/>
  <c r="E20" i="3" s="1"/>
  <c r="E19" i="3" s="1"/>
  <c r="E18" i="3" s="1"/>
  <c r="E15" i="3"/>
  <c r="E14" i="3" s="1"/>
  <c r="E13" i="3" s="1"/>
  <c r="E12" i="3" s="1"/>
  <c r="E11" i="3" s="1"/>
  <c r="E10" i="3" s="1"/>
  <c r="E9" i="3" s="1"/>
  <c r="E8" i="3" s="1"/>
  <c r="E26" i="2"/>
  <c r="E25" i="2" s="1"/>
  <c r="E20" i="2"/>
  <c r="E17" i="2"/>
  <c r="E13" i="2"/>
  <c r="E9" i="2"/>
  <c r="E54" i="2"/>
  <c r="E53" i="2" s="1"/>
  <c r="E20" i="4" s="1"/>
  <c r="E57" i="2"/>
  <c r="E58" i="2"/>
  <c r="E59" i="2"/>
  <c r="E31" i="2"/>
  <c r="E32" i="2"/>
  <c r="E33" i="2"/>
  <c r="E35" i="2"/>
  <c r="E36" i="2"/>
  <c r="E40" i="2"/>
  <c r="E42" i="2"/>
  <c r="E45" i="2"/>
  <c r="E44" i="2" s="1"/>
  <c r="E17" i="4" s="1"/>
  <c r="E49" i="2"/>
  <c r="E259" i="3" l="1"/>
  <c r="E258" i="3"/>
  <c r="E257" i="3" s="1"/>
  <c r="E9" i="4"/>
  <c r="E130" i="3"/>
  <c r="E129" i="3" s="1"/>
  <c r="E62" i="3"/>
  <c r="E61" i="3" s="1"/>
  <c r="E404" i="3"/>
  <c r="E401" i="3" s="1"/>
  <c r="E400" i="3" s="1"/>
  <c r="E10" i="4"/>
  <c r="E72" i="3"/>
  <c r="E68" i="3" s="1"/>
  <c r="E67" i="3" s="1"/>
  <c r="E69" i="3" s="1"/>
  <c r="E168" i="3"/>
  <c r="E8" i="5"/>
  <c r="E7" i="5" s="1"/>
  <c r="E8" i="4"/>
  <c r="E41" i="2"/>
  <c r="E16" i="4" s="1"/>
  <c r="E205" i="3"/>
  <c r="E138" i="3"/>
  <c r="E140" i="3"/>
  <c r="E139" i="3" s="1"/>
  <c r="E237" i="3"/>
  <c r="E234" i="3"/>
  <c r="E52" i="3"/>
  <c r="E51" i="3"/>
  <c r="E50" i="3" s="1"/>
  <c r="E183" i="3"/>
  <c r="E182" i="3" s="1"/>
  <c r="E437" i="3"/>
  <c r="E434" i="3" s="1"/>
  <c r="E433" i="3" s="1"/>
  <c r="E435" i="3" s="1"/>
  <c r="E32" i="3"/>
  <c r="E29" i="3" s="1"/>
  <c r="E28" i="3" s="1"/>
  <c r="E195" i="3"/>
  <c r="E194" i="3" s="1"/>
  <c r="E97" i="3"/>
  <c r="E94" i="3" s="1"/>
  <c r="E93" i="3" s="1"/>
  <c r="E95" i="3" s="1"/>
  <c r="E8" i="2"/>
  <c r="F9" i="1" s="1"/>
  <c r="F11" i="1" s="1"/>
  <c r="E55" i="2"/>
  <c r="E21" i="4" s="1"/>
  <c r="E19" i="4" s="1"/>
  <c r="E229" i="3"/>
  <c r="E228" i="3"/>
  <c r="E227" i="3" s="1"/>
  <c r="E226" i="3" s="1"/>
  <c r="E204" i="3"/>
  <c r="E319" i="3"/>
  <c r="E318" i="3"/>
  <c r="E317" i="3" s="1"/>
  <c r="E298" i="3" s="1"/>
  <c r="E297" i="3" s="1"/>
  <c r="E14" i="5" s="1"/>
  <c r="E351" i="3"/>
  <c r="E350" i="3"/>
  <c r="E349" i="3" s="1"/>
  <c r="E109" i="3"/>
  <c r="E106" i="3"/>
  <c r="E105" i="3"/>
  <c r="E104" i="3" s="1"/>
  <c r="E147" i="3"/>
  <c r="E146" i="3"/>
  <c r="E145" i="3" s="1"/>
  <c r="E116" i="3"/>
  <c r="E115" i="3"/>
  <c r="E114" i="3" s="1"/>
  <c r="E153" i="3"/>
  <c r="E157" i="3"/>
  <c r="E265" i="3"/>
  <c r="E331" i="3"/>
  <c r="E330" i="3" s="1"/>
  <c r="E15" i="5" s="1"/>
  <c r="E428" i="3"/>
  <c r="E427" i="3" s="1"/>
  <c r="E429" i="3"/>
  <c r="E165" i="3"/>
  <c r="E164" i="3" s="1"/>
  <c r="E167" i="3"/>
  <c r="E219" i="3"/>
  <c r="E217" i="3"/>
  <c r="E216" i="3" s="1"/>
  <c r="E215" i="3" s="1"/>
  <c r="E253" i="3"/>
  <c r="E252" i="3"/>
  <c r="E251" i="3" s="1"/>
  <c r="E280" i="3"/>
  <c r="E372" i="3"/>
  <c r="E370" i="3"/>
  <c r="E46" i="2"/>
  <c r="E86" i="3"/>
  <c r="E85" i="3" s="1"/>
  <c r="E383" i="3"/>
  <c r="E30" i="3"/>
  <c r="E30" i="2"/>
  <c r="E13" i="4" s="1"/>
  <c r="E39" i="2"/>
  <c r="E15" i="4" s="1"/>
  <c r="E34" i="2"/>
  <c r="E14" i="4" s="1"/>
  <c r="F10" i="1"/>
  <c r="D54" i="2"/>
  <c r="D53" i="2" s="1"/>
  <c r="D20" i="4" s="1"/>
  <c r="F54" i="2"/>
  <c r="E18" i="4" l="1"/>
  <c r="E12" i="4" s="1"/>
  <c r="E11" i="4" s="1"/>
  <c r="E214" i="3"/>
  <c r="E12" i="5" s="1"/>
  <c r="E27" i="3"/>
  <c r="E186" i="3"/>
  <c r="E7" i="4"/>
  <c r="E26" i="3"/>
  <c r="E10" i="5" s="1"/>
  <c r="E399" i="3"/>
  <c r="E398" i="3" s="1"/>
  <c r="E17" i="5" s="1"/>
  <c r="E250" i="3"/>
  <c r="E249" i="3" s="1"/>
  <c r="E13" i="5" s="1"/>
  <c r="E203" i="3"/>
  <c r="F53" i="2"/>
  <c r="G53" i="2" s="1"/>
  <c r="H54" i="2"/>
  <c r="E52" i="2"/>
  <c r="F13" i="1" s="1"/>
  <c r="E348" i="3"/>
  <c r="E347" i="3" s="1"/>
  <c r="E16" i="5" s="1"/>
  <c r="E29" i="2"/>
  <c r="E152" i="3"/>
  <c r="E103" i="3" s="1"/>
  <c r="E11" i="5" s="1"/>
  <c r="H11" i="5" s="1"/>
  <c r="G54" i="2"/>
  <c r="E9" i="5" l="1"/>
  <c r="E6" i="5" s="1"/>
  <c r="H53" i="2"/>
  <c r="F20" i="4"/>
  <c r="H20" i="4" s="1"/>
  <c r="E25" i="3"/>
  <c r="E7" i="3" s="1"/>
  <c r="E202" i="3"/>
  <c r="F12" i="1"/>
  <c r="F14" i="1" s="1"/>
  <c r="F15" i="1" s="1"/>
  <c r="F24" i="1" s="1"/>
  <c r="G479" i="3"/>
  <c r="G481" i="3"/>
  <c r="G482" i="3"/>
  <c r="G484" i="3"/>
  <c r="F58" i="2"/>
  <c r="F362" i="3"/>
  <c r="F23" i="3"/>
  <c r="G36" i="3"/>
  <c r="G38" i="3"/>
  <c r="F42" i="3"/>
  <c r="H42" i="3" s="1"/>
  <c r="G55" i="3"/>
  <c r="G56" i="3"/>
  <c r="F59" i="3"/>
  <c r="H59" i="3" s="1"/>
  <c r="G76" i="3"/>
  <c r="G79" i="3"/>
  <c r="G80" i="3"/>
  <c r="F82" i="3"/>
  <c r="F98" i="3"/>
  <c r="H98" i="3" s="1"/>
  <c r="G101" i="3"/>
  <c r="G102" i="3"/>
  <c r="G112" i="3"/>
  <c r="G113" i="3"/>
  <c r="G119" i="3"/>
  <c r="G128" i="3"/>
  <c r="F136" i="3"/>
  <c r="H136" i="3" s="1"/>
  <c r="G143" i="3"/>
  <c r="G144" i="3"/>
  <c r="G150" i="3"/>
  <c r="F163" i="3"/>
  <c r="H163" i="3" s="1"/>
  <c r="G171" i="3"/>
  <c r="F172" i="3"/>
  <c r="H172" i="3" s="1"/>
  <c r="G180" i="3"/>
  <c r="F188" i="3"/>
  <c r="H188" i="3" s="1"/>
  <c r="F200" i="3"/>
  <c r="F208" i="3"/>
  <c r="F212" i="3"/>
  <c r="F211" i="3" s="1"/>
  <c r="F210" i="3" s="1"/>
  <c r="G233" i="3"/>
  <c r="F239" i="3"/>
  <c r="H239" i="3" s="1"/>
  <c r="G248" i="3"/>
  <c r="F255" i="3"/>
  <c r="F261" i="3"/>
  <c r="H261" i="3" s="1"/>
  <c r="F263" i="3"/>
  <c r="H263" i="3" s="1"/>
  <c r="G271" i="3"/>
  <c r="G272" i="3"/>
  <c r="F277" i="3"/>
  <c r="H277" i="3" s="1"/>
  <c r="F286" i="3"/>
  <c r="G294" i="3"/>
  <c r="F295" i="3"/>
  <c r="H295" i="3" s="1"/>
  <c r="F303" i="3"/>
  <c r="F309" i="3"/>
  <c r="F322" i="3"/>
  <c r="F328" i="3"/>
  <c r="G337" i="3"/>
  <c r="F338" i="3"/>
  <c r="H338" i="3" s="1"/>
  <c r="F345" i="3"/>
  <c r="F353" i="3"/>
  <c r="H353" i="3" s="1"/>
  <c r="F355" i="3"/>
  <c r="H355" i="3" s="1"/>
  <c r="F369" i="3"/>
  <c r="G369" i="3" s="1"/>
  <c r="F375" i="3"/>
  <c r="F381" i="3"/>
  <c r="H381" i="3" s="1"/>
  <c r="G388" i="3"/>
  <c r="G389" i="3"/>
  <c r="F390" i="3"/>
  <c r="H390" i="3" s="1"/>
  <c r="F396" i="3"/>
  <c r="F405" i="3"/>
  <c r="H405" i="3" s="1"/>
  <c r="G408" i="3"/>
  <c r="F413" i="3"/>
  <c r="F419" i="3"/>
  <c r="G432" i="3"/>
  <c r="G439" i="3"/>
  <c r="G445" i="3"/>
  <c r="F452" i="3"/>
  <c r="F451" i="3" s="1"/>
  <c r="F450" i="3" s="1"/>
  <c r="F449" i="3" s="1"/>
  <c r="F448" i="3" s="1"/>
  <c r="F447" i="3" s="1"/>
  <c r="F446" i="3" s="1"/>
  <c r="F18" i="5" s="1"/>
  <c r="D100" i="3"/>
  <c r="D57" i="2"/>
  <c r="D387" i="3"/>
  <c r="D386" i="3" s="1"/>
  <c r="D37" i="3"/>
  <c r="D160" i="3"/>
  <c r="D89" i="3"/>
  <c r="D277" i="3"/>
  <c r="D221" i="3"/>
  <c r="D191" i="3"/>
  <c r="D179" i="3"/>
  <c r="D169" i="3"/>
  <c r="D77" i="3"/>
  <c r="D73" i="3"/>
  <c r="D54" i="3"/>
  <c r="D33" i="3"/>
  <c r="D438" i="3"/>
  <c r="D442" i="3"/>
  <c r="D355" i="3"/>
  <c r="D45" i="2"/>
  <c r="D44" i="2" s="1"/>
  <c r="D17" i="4" s="1"/>
  <c r="H38" i="2"/>
  <c r="D33" i="2"/>
  <c r="D58" i="2"/>
  <c r="D59" i="2"/>
  <c r="D31" i="2"/>
  <c r="D32" i="2"/>
  <c r="D35" i="2"/>
  <c r="D36" i="2"/>
  <c r="D40" i="2"/>
  <c r="D42" i="2"/>
  <c r="D49" i="2"/>
  <c r="D50" i="2"/>
  <c r="G27" i="2"/>
  <c r="G28" i="2"/>
  <c r="G10" i="2"/>
  <c r="G11" i="2"/>
  <c r="G12" i="2"/>
  <c r="G14" i="2"/>
  <c r="G15" i="2"/>
  <c r="G16" i="2"/>
  <c r="G18" i="2"/>
  <c r="G19" i="2"/>
  <c r="G21" i="2"/>
  <c r="G22" i="2"/>
  <c r="G23" i="2"/>
  <c r="G16" i="3"/>
  <c r="G17" i="3"/>
  <c r="G24" i="3"/>
  <c r="G35" i="3"/>
  <c r="G40" i="3"/>
  <c r="G41" i="3"/>
  <c r="G60" i="3"/>
  <c r="G70" i="3"/>
  <c r="G71" i="3"/>
  <c r="G74" i="3"/>
  <c r="G75" i="3"/>
  <c r="G83" i="3"/>
  <c r="G84" i="3"/>
  <c r="G91" i="3"/>
  <c r="G92" i="3"/>
  <c r="G96" i="3"/>
  <c r="G107" i="3"/>
  <c r="G108" i="3"/>
  <c r="G120" i="3"/>
  <c r="G123" i="3"/>
  <c r="G124" i="3"/>
  <c r="G127" i="3"/>
  <c r="G131" i="3"/>
  <c r="G134" i="3"/>
  <c r="G137" i="3"/>
  <c r="G151" i="3"/>
  <c r="G155" i="3"/>
  <c r="G156" i="3"/>
  <c r="G158" i="3"/>
  <c r="G161" i="3"/>
  <c r="G162" i="3"/>
  <c r="G166" i="3"/>
  <c r="G170" i="3"/>
  <c r="G176" i="3"/>
  <c r="G177" i="3"/>
  <c r="G181" i="3"/>
  <c r="G184" i="3"/>
  <c r="G185" i="3"/>
  <c r="G189" i="3"/>
  <c r="G192" i="3"/>
  <c r="G193" i="3"/>
  <c r="G197" i="3"/>
  <c r="G206" i="3"/>
  <c r="G218" i="3"/>
  <c r="G222" i="3"/>
  <c r="G223" i="3"/>
  <c r="G225" i="3"/>
  <c r="G232" i="3"/>
  <c r="G236" i="3"/>
  <c r="G243" i="3"/>
  <c r="G244" i="3"/>
  <c r="G245" i="3"/>
  <c r="G262" i="3"/>
  <c r="G264" i="3"/>
  <c r="G267" i="3"/>
  <c r="G275" i="3"/>
  <c r="G278" i="3"/>
  <c r="G279" i="3"/>
  <c r="G283" i="3"/>
  <c r="G284" i="3"/>
  <c r="G291" i="3"/>
  <c r="G304" i="3"/>
  <c r="G310" i="3"/>
  <c r="G316" i="3"/>
  <c r="G320" i="3"/>
  <c r="G329" i="3"/>
  <c r="G334" i="3"/>
  <c r="G343" i="3"/>
  <c r="G354" i="3"/>
  <c r="G356" i="3"/>
  <c r="G357" i="3"/>
  <c r="G363" i="3"/>
  <c r="G373" i="3"/>
  <c r="G376" i="3"/>
  <c r="G385" i="3"/>
  <c r="G397" i="3"/>
  <c r="G402" i="3"/>
  <c r="G403" i="3"/>
  <c r="G406" i="3"/>
  <c r="G436" i="3"/>
  <c r="G440" i="3"/>
  <c r="G443" i="3"/>
  <c r="G444" i="3"/>
  <c r="H23" i="3" l="1"/>
  <c r="F10" i="4"/>
  <c r="G163" i="3"/>
  <c r="H369" i="3"/>
  <c r="F56" i="2"/>
  <c r="F199" i="3"/>
  <c r="H200" i="3"/>
  <c r="F395" i="3"/>
  <c r="H396" i="3"/>
  <c r="H82" i="3"/>
  <c r="F81" i="3"/>
  <c r="H81" i="3" s="1"/>
  <c r="F361" i="3"/>
  <c r="H362" i="3"/>
  <c r="G212" i="3"/>
  <c r="H212" i="3"/>
  <c r="F207" i="3"/>
  <c r="H208" i="3"/>
  <c r="F374" i="3"/>
  <c r="H375" i="3"/>
  <c r="F424" i="3"/>
  <c r="H425" i="3"/>
  <c r="F418" i="3"/>
  <c r="H419" i="3"/>
  <c r="F412" i="3"/>
  <c r="H413" i="3"/>
  <c r="F344" i="3"/>
  <c r="H344" i="3" s="1"/>
  <c r="H345" i="3"/>
  <c r="F327" i="3"/>
  <c r="H328" i="3"/>
  <c r="F321" i="3"/>
  <c r="H321" i="3" s="1"/>
  <c r="H322" i="3"/>
  <c r="F308" i="3"/>
  <c r="H309" i="3"/>
  <c r="F302" i="3"/>
  <c r="H303" i="3"/>
  <c r="F285" i="3"/>
  <c r="H286" i="3"/>
  <c r="F254" i="3"/>
  <c r="H254" i="3" s="1"/>
  <c r="H255" i="3"/>
  <c r="D437" i="3"/>
  <c r="F368" i="3"/>
  <c r="G323" i="3"/>
  <c r="G414" i="3"/>
  <c r="G209" i="3"/>
  <c r="G420" i="3"/>
  <c r="G240" i="3"/>
  <c r="G382" i="3"/>
  <c r="G287" i="3"/>
  <c r="G99" i="3"/>
  <c r="G43" i="3"/>
  <c r="G201" i="3"/>
  <c r="G346" i="3"/>
  <c r="G256" i="3"/>
  <c r="G426" i="3"/>
  <c r="F231" i="3"/>
  <c r="F293" i="3"/>
  <c r="G339" i="3"/>
  <c r="G296" i="3"/>
  <c r="F387" i="3"/>
  <c r="F142" i="3"/>
  <c r="G173" i="3"/>
  <c r="G355" i="3"/>
  <c r="F73" i="3"/>
  <c r="H73" i="3" s="1"/>
  <c r="F54" i="3"/>
  <c r="G391" i="3"/>
  <c r="F22" i="3"/>
  <c r="F169" i="3"/>
  <c r="F89" i="3"/>
  <c r="F59" i="2"/>
  <c r="H59" i="2" s="1"/>
  <c r="F352" i="3"/>
  <c r="F221" i="3"/>
  <c r="H221" i="3" s="1"/>
  <c r="F15" i="3"/>
  <c r="F9" i="4" s="1"/>
  <c r="F336" i="3"/>
  <c r="F438" i="3"/>
  <c r="H438" i="3" s="1"/>
  <c r="F247" i="3"/>
  <c r="F276" i="3"/>
  <c r="G277" i="3"/>
  <c r="F238" i="3"/>
  <c r="F187" i="3"/>
  <c r="H187" i="3" s="1"/>
  <c r="D41" i="2"/>
  <c r="D16" i="4" s="1"/>
  <c r="F380" i="3"/>
  <c r="F260" i="3"/>
  <c r="H260" i="3" s="1"/>
  <c r="F135" i="3"/>
  <c r="H135" i="3" s="1"/>
  <c r="H77" i="3"/>
  <c r="G78" i="3"/>
  <c r="G66" i="3"/>
  <c r="F65" i="3"/>
  <c r="G49" i="3"/>
  <c r="F48" i="3"/>
  <c r="H48" i="3" s="1"/>
  <c r="G39" i="3"/>
  <c r="F33" i="3"/>
  <c r="H33" i="3" s="1"/>
  <c r="G34" i="3"/>
  <c r="F58" i="3"/>
  <c r="H58" i="3" s="1"/>
  <c r="G90" i="3"/>
  <c r="D60" i="2"/>
  <c r="D22" i="4" s="1"/>
  <c r="F179" i="3"/>
  <c r="F149" i="3"/>
  <c r="F133" i="3"/>
  <c r="F118" i="3"/>
  <c r="F100" i="3"/>
  <c r="F57" i="2"/>
  <c r="F431" i="3"/>
  <c r="F442" i="3"/>
  <c r="F407" i="3"/>
  <c r="F315" i="3"/>
  <c r="F270" i="3"/>
  <c r="F224" i="3"/>
  <c r="H224" i="3" s="1"/>
  <c r="H211" i="3"/>
  <c r="F191" i="3"/>
  <c r="F160" i="3"/>
  <c r="D46" i="2"/>
  <c r="D18" i="4" s="1"/>
  <c r="G38" i="2"/>
  <c r="D55" i="2"/>
  <c r="D21" i="4" s="1"/>
  <c r="G387" i="3"/>
  <c r="F33" i="2"/>
  <c r="G213" i="3"/>
  <c r="F45" i="2"/>
  <c r="G441" i="3"/>
  <c r="D39" i="2"/>
  <c r="D15" i="4" s="1"/>
  <c r="D34" i="2"/>
  <c r="F26" i="2"/>
  <c r="H26" i="2" s="1"/>
  <c r="F9" i="2"/>
  <c r="F13" i="2"/>
  <c r="H13" i="2" s="1"/>
  <c r="F17" i="2"/>
  <c r="H17" i="2" s="1"/>
  <c r="F20" i="2"/>
  <c r="H20" i="2" s="1"/>
  <c r="D88" i="3"/>
  <c r="D59" i="3"/>
  <c r="D20" i="2"/>
  <c r="D17" i="2"/>
  <c r="D13" i="2"/>
  <c r="D9" i="2"/>
  <c r="D452" i="3"/>
  <c r="D431" i="3"/>
  <c r="D425" i="3"/>
  <c r="D419" i="3"/>
  <c r="D413" i="3"/>
  <c r="D407" i="3"/>
  <c r="D405" i="3"/>
  <c r="D396" i="3"/>
  <c r="D390" i="3"/>
  <c r="D381" i="3"/>
  <c r="G381" i="3" s="1"/>
  <c r="D375" i="3"/>
  <c r="G375" i="3" s="1"/>
  <c r="D368" i="3"/>
  <c r="D362" i="3"/>
  <c r="D353" i="3"/>
  <c r="D345" i="3"/>
  <c r="D338" i="3"/>
  <c r="D336" i="3"/>
  <c r="D328" i="3"/>
  <c r="D322" i="3"/>
  <c r="D315" i="3"/>
  <c r="D309" i="3"/>
  <c r="D303" i="3"/>
  <c r="D295" i="3"/>
  <c r="G295" i="3" s="1"/>
  <c r="D293" i="3"/>
  <c r="D286" i="3"/>
  <c r="G286" i="3" s="1"/>
  <c r="D276" i="3"/>
  <c r="D270" i="3"/>
  <c r="D263" i="3"/>
  <c r="D261" i="3"/>
  <c r="D255" i="3"/>
  <c r="D247" i="3"/>
  <c r="D239" i="3"/>
  <c r="D231" i="3"/>
  <c r="D224" i="3"/>
  <c r="D208" i="3"/>
  <c r="D200" i="3"/>
  <c r="D190" i="3"/>
  <c r="D188" i="3"/>
  <c r="D178" i="3"/>
  <c r="D172" i="3"/>
  <c r="G172" i="3" s="1"/>
  <c r="D159" i="3"/>
  <c r="D149" i="3"/>
  <c r="D142" i="3"/>
  <c r="D136" i="3"/>
  <c r="G136" i="3" s="1"/>
  <c r="D133" i="3"/>
  <c r="D126" i="3"/>
  <c r="D118" i="3"/>
  <c r="D111" i="3"/>
  <c r="D98" i="3"/>
  <c r="D82" i="3"/>
  <c r="D65" i="3"/>
  <c r="D53" i="3"/>
  <c r="D48" i="3"/>
  <c r="F40" i="2"/>
  <c r="D42" i="3"/>
  <c r="D23" i="3"/>
  <c r="D10" i="4" s="1"/>
  <c r="D15" i="3"/>
  <c r="D9" i="4" s="1"/>
  <c r="D26" i="2"/>
  <c r="F8" i="4" l="1"/>
  <c r="H9" i="4"/>
  <c r="G9" i="4"/>
  <c r="H207" i="3"/>
  <c r="F204" i="3"/>
  <c r="F203" i="3" s="1"/>
  <c r="D8" i="4"/>
  <c r="D7" i="4" s="1"/>
  <c r="F318" i="3"/>
  <c r="F317" i="3" s="1"/>
  <c r="H317" i="3" s="1"/>
  <c r="D14" i="4"/>
  <c r="F319" i="3"/>
  <c r="H319" i="3" s="1"/>
  <c r="H10" i="4"/>
  <c r="G10" i="4"/>
  <c r="D19" i="4"/>
  <c r="F14" i="3"/>
  <c r="H15" i="3"/>
  <c r="F394" i="3"/>
  <c r="H395" i="3"/>
  <c r="G100" i="3"/>
  <c r="H100" i="3"/>
  <c r="F367" i="3"/>
  <c r="H368" i="3"/>
  <c r="F269" i="3"/>
  <c r="H270" i="3"/>
  <c r="F141" i="3"/>
  <c r="F140" i="3" s="1"/>
  <c r="H142" i="3"/>
  <c r="F196" i="3"/>
  <c r="H199" i="3"/>
  <c r="F132" i="3"/>
  <c r="H133" i="3"/>
  <c r="F168" i="3"/>
  <c r="H169" i="3"/>
  <c r="F386" i="3"/>
  <c r="F383" i="3" s="1"/>
  <c r="H383" i="3" s="1"/>
  <c r="H387" i="3"/>
  <c r="F404" i="3"/>
  <c r="F401" i="3" s="1"/>
  <c r="H407" i="3"/>
  <c r="F21" i="3"/>
  <c r="H22" i="3"/>
  <c r="F360" i="3"/>
  <c r="H361" i="3"/>
  <c r="F379" i="3"/>
  <c r="H380" i="3"/>
  <c r="F371" i="3"/>
  <c r="H374" i="3"/>
  <c r="F341" i="3"/>
  <c r="F159" i="3"/>
  <c r="H160" i="3"/>
  <c r="F178" i="3"/>
  <c r="H179" i="3"/>
  <c r="F314" i="3"/>
  <c r="H315" i="3"/>
  <c r="G442" i="3"/>
  <c r="H442" i="3"/>
  <c r="F430" i="3"/>
  <c r="F428" i="3" s="1"/>
  <c r="H431" i="3"/>
  <c r="F423" i="3"/>
  <c r="H424" i="3"/>
  <c r="F417" i="3"/>
  <c r="H418" i="3"/>
  <c r="F411" i="3"/>
  <c r="H412" i="3"/>
  <c r="F351" i="3"/>
  <c r="H351" i="3" s="1"/>
  <c r="H352" i="3"/>
  <c r="F340" i="3"/>
  <c r="H341" i="3"/>
  <c r="F335" i="3"/>
  <c r="H336" i="3"/>
  <c r="F326" i="3"/>
  <c r="H327" i="3"/>
  <c r="F307" i="3"/>
  <c r="H308" i="3"/>
  <c r="F301" i="3"/>
  <c r="H302" i="3"/>
  <c r="F292" i="3"/>
  <c r="H293" i="3"/>
  <c r="F282" i="3"/>
  <c r="H285" i="3"/>
  <c r="F274" i="3"/>
  <c r="H276" i="3"/>
  <c r="F253" i="3"/>
  <c r="H253" i="3" s="1"/>
  <c r="F252" i="3"/>
  <c r="F246" i="3"/>
  <c r="H247" i="3"/>
  <c r="G45" i="2"/>
  <c r="H45" i="2"/>
  <c r="F235" i="3"/>
  <c r="H238" i="3"/>
  <c r="F230" i="3"/>
  <c r="H231" i="3"/>
  <c r="G56" i="2"/>
  <c r="H56" i="2"/>
  <c r="F190" i="3"/>
  <c r="H190" i="3" s="1"/>
  <c r="H191" i="3"/>
  <c r="F148" i="3"/>
  <c r="F146" i="3" s="1"/>
  <c r="H149" i="3"/>
  <c r="H126" i="3"/>
  <c r="F117" i="3"/>
  <c r="F116" i="3" s="1"/>
  <c r="H116" i="3" s="1"/>
  <c r="H118" i="3"/>
  <c r="F110" i="3"/>
  <c r="F106" i="3" s="1"/>
  <c r="H106" i="3" s="1"/>
  <c r="H111" i="3"/>
  <c r="F88" i="3"/>
  <c r="F87" i="3" s="1"/>
  <c r="H87" i="3" s="1"/>
  <c r="H89" i="3"/>
  <c r="G57" i="2"/>
  <c r="H57" i="2"/>
  <c r="F64" i="3"/>
  <c r="F62" i="3" s="1"/>
  <c r="H65" i="3"/>
  <c r="F53" i="3"/>
  <c r="G53" i="3" s="1"/>
  <c r="H54" i="3"/>
  <c r="F39" i="2"/>
  <c r="H40" i="2"/>
  <c r="G37" i="3"/>
  <c r="H37" i="3"/>
  <c r="G33" i="2"/>
  <c r="H33" i="2"/>
  <c r="G37" i="2"/>
  <c r="H37" i="2"/>
  <c r="D52" i="2"/>
  <c r="E13" i="1" s="1"/>
  <c r="F234" i="3"/>
  <c r="H234" i="3" s="1"/>
  <c r="F350" i="3"/>
  <c r="G142" i="3"/>
  <c r="G407" i="3"/>
  <c r="G89" i="3"/>
  <c r="F72" i="3"/>
  <c r="F165" i="3"/>
  <c r="G77" i="3"/>
  <c r="F183" i="3"/>
  <c r="D81" i="3"/>
  <c r="D148" i="3"/>
  <c r="D230" i="3"/>
  <c r="D228" i="3" s="1"/>
  <c r="D308" i="3"/>
  <c r="F259" i="3"/>
  <c r="H259" i="3" s="1"/>
  <c r="F258" i="3"/>
  <c r="D14" i="3"/>
  <c r="D47" i="3"/>
  <c r="D46" i="3" s="1"/>
  <c r="D45" i="3" s="1"/>
  <c r="D44" i="3" s="1"/>
  <c r="D238" i="3"/>
  <c r="D314" i="3"/>
  <c r="D395" i="3"/>
  <c r="G396" i="3"/>
  <c r="F44" i="2"/>
  <c r="F17" i="4" s="1"/>
  <c r="D22" i="3"/>
  <c r="G23" i="3"/>
  <c r="D135" i="3"/>
  <c r="G135" i="3" s="1"/>
  <c r="D199" i="3"/>
  <c r="D246" i="3"/>
  <c r="D269" i="3"/>
  <c r="D321" i="3"/>
  <c r="D319" i="3" s="1"/>
  <c r="D344" i="3"/>
  <c r="G345" i="3"/>
  <c r="D374" i="3"/>
  <c r="D424" i="3"/>
  <c r="G15" i="3"/>
  <c r="H210" i="3"/>
  <c r="G224" i="3"/>
  <c r="F437" i="3"/>
  <c r="G239" i="3"/>
  <c r="D125" i="3"/>
  <c r="D187" i="3"/>
  <c r="G187" i="3" s="1"/>
  <c r="D285" i="3"/>
  <c r="G336" i="3"/>
  <c r="D361" i="3"/>
  <c r="G362" i="3"/>
  <c r="G390" i="3"/>
  <c r="D383" i="3"/>
  <c r="D412" i="3"/>
  <c r="D451" i="3"/>
  <c r="F32" i="3"/>
  <c r="G33" i="3"/>
  <c r="G188" i="3"/>
  <c r="D132" i="3"/>
  <c r="G338" i="3"/>
  <c r="D367" i="3"/>
  <c r="G368" i="3"/>
  <c r="D418" i="3"/>
  <c r="D110" i="3"/>
  <c r="D105" i="3" s="1"/>
  <c r="G111" i="3"/>
  <c r="D32" i="3"/>
  <c r="D64" i="3"/>
  <c r="D62" i="3" s="1"/>
  <c r="D117" i="3"/>
  <c r="D116" i="3" s="1"/>
  <c r="D141" i="3"/>
  <c r="D207" i="3"/>
  <c r="G207" i="3" s="1"/>
  <c r="G208" i="3"/>
  <c r="D254" i="3"/>
  <c r="D253" i="3" s="1"/>
  <c r="D302" i="3"/>
  <c r="D327" i="3"/>
  <c r="D380" i="3"/>
  <c r="D430" i="3"/>
  <c r="D58" i="3"/>
  <c r="G263" i="3"/>
  <c r="G82" i="3"/>
  <c r="G353" i="3"/>
  <c r="G59" i="3"/>
  <c r="F97" i="3"/>
  <c r="F47" i="3"/>
  <c r="F220" i="3"/>
  <c r="H220" i="3" s="1"/>
  <c r="F25" i="2"/>
  <c r="H25" i="2" s="1"/>
  <c r="G26" i="2"/>
  <c r="D25" i="2"/>
  <c r="E10" i="1" s="1"/>
  <c r="G13" i="2"/>
  <c r="G17" i="2"/>
  <c r="G20" i="2"/>
  <c r="D86" i="3"/>
  <c r="G88" i="3"/>
  <c r="D274" i="3"/>
  <c r="G276" i="3"/>
  <c r="D175" i="3"/>
  <c r="D154" i="3"/>
  <c r="D153" i="3" s="1"/>
  <c r="G179" i="3"/>
  <c r="G73" i="3"/>
  <c r="G133" i="3"/>
  <c r="G405" i="3"/>
  <c r="G322" i="3"/>
  <c r="G48" i="3"/>
  <c r="G98" i="3"/>
  <c r="G149" i="3"/>
  <c r="G200" i="3"/>
  <c r="G211" i="3"/>
  <c r="G247" i="3"/>
  <c r="G328" i="3"/>
  <c r="G221" i="3"/>
  <c r="G438" i="3"/>
  <c r="G431" i="3"/>
  <c r="G54" i="3"/>
  <c r="G118" i="3"/>
  <c r="G160" i="3"/>
  <c r="G270" i="3"/>
  <c r="G309" i="3"/>
  <c r="G425" i="3"/>
  <c r="G42" i="3"/>
  <c r="G191" i="3"/>
  <c r="G261" i="3"/>
  <c r="G293" i="3"/>
  <c r="G65" i="3"/>
  <c r="G126" i="3"/>
  <c r="G169" i="3"/>
  <c r="G315" i="3"/>
  <c r="G231" i="3"/>
  <c r="G255" i="3"/>
  <c r="G303" i="3"/>
  <c r="G419" i="3"/>
  <c r="G413" i="3"/>
  <c r="G40" i="2"/>
  <c r="D434" i="3"/>
  <c r="G39" i="2"/>
  <c r="D8" i="2"/>
  <c r="E9" i="1" s="1"/>
  <c r="H8" i="2"/>
  <c r="D260" i="3"/>
  <c r="D335" i="3"/>
  <c r="D30" i="2"/>
  <c r="D13" i="4" s="1"/>
  <c r="D292" i="3"/>
  <c r="D72" i="3"/>
  <c r="F32" i="2"/>
  <c r="D168" i="3"/>
  <c r="D97" i="3"/>
  <c r="D352" i="3"/>
  <c r="D404" i="3"/>
  <c r="D384" i="3"/>
  <c r="D220" i="3"/>
  <c r="F35" i="2"/>
  <c r="D146" i="3"/>
  <c r="D147" i="3"/>
  <c r="D51" i="3"/>
  <c r="D52" i="3"/>
  <c r="F36" i="2"/>
  <c r="F31" i="2"/>
  <c r="H31" i="2" s="1"/>
  <c r="F49" i="2"/>
  <c r="D87" i="3"/>
  <c r="G59" i="2"/>
  <c r="H61" i="2"/>
  <c r="F42" i="2"/>
  <c r="H17" i="4" l="1"/>
  <c r="G17" i="4"/>
  <c r="H39" i="2"/>
  <c r="F15" i="4"/>
  <c r="H318" i="3"/>
  <c r="D12" i="4"/>
  <c r="D11" i="4" s="1"/>
  <c r="D6" i="4" s="1"/>
  <c r="D115" i="3"/>
  <c r="D114" i="3" s="1"/>
  <c r="H42" i="2"/>
  <c r="F41" i="2"/>
  <c r="F16" i="4" s="1"/>
  <c r="F7" i="4"/>
  <c r="G8" i="4"/>
  <c r="H8" i="4"/>
  <c r="F20" i="3"/>
  <c r="H21" i="3"/>
  <c r="F130" i="3"/>
  <c r="H132" i="3"/>
  <c r="F366" i="3"/>
  <c r="H367" i="3"/>
  <c r="H196" i="3"/>
  <c r="F195" i="3"/>
  <c r="H198" i="3"/>
  <c r="G49" i="2"/>
  <c r="H404" i="3"/>
  <c r="F378" i="3"/>
  <c r="H379" i="3"/>
  <c r="F384" i="3"/>
  <c r="H384" i="3" s="1"/>
  <c r="H386" i="3"/>
  <c r="F138" i="3"/>
  <c r="H138" i="3" s="1"/>
  <c r="H141" i="3"/>
  <c r="F393" i="3"/>
  <c r="H394" i="3"/>
  <c r="F139" i="3"/>
  <c r="H139" i="3" s="1"/>
  <c r="H140" i="3"/>
  <c r="F46" i="3"/>
  <c r="H47" i="3"/>
  <c r="F164" i="3"/>
  <c r="H164" i="3" s="1"/>
  <c r="H165" i="3"/>
  <c r="F359" i="3"/>
  <c r="H360" i="3"/>
  <c r="F167" i="3"/>
  <c r="H167" i="3" s="1"/>
  <c r="H168" i="3"/>
  <c r="F266" i="3"/>
  <c r="H269" i="3"/>
  <c r="F13" i="3"/>
  <c r="H14" i="3"/>
  <c r="H371" i="3"/>
  <c r="F370" i="3"/>
  <c r="H370" i="3" s="1"/>
  <c r="H372" i="3"/>
  <c r="F154" i="3"/>
  <c r="H159" i="3"/>
  <c r="F175" i="3"/>
  <c r="H178" i="3"/>
  <c r="F105" i="3"/>
  <c r="H105" i="3" s="1"/>
  <c r="F313" i="3"/>
  <c r="H314" i="3"/>
  <c r="F427" i="3"/>
  <c r="H427" i="3" s="1"/>
  <c r="H428" i="3"/>
  <c r="F429" i="3"/>
  <c r="H429" i="3" s="1"/>
  <c r="H430" i="3"/>
  <c r="F422" i="3"/>
  <c r="H423" i="3"/>
  <c r="F416" i="3"/>
  <c r="H417" i="3"/>
  <c r="F410" i="3"/>
  <c r="H411" i="3"/>
  <c r="F400" i="3"/>
  <c r="H401" i="3"/>
  <c r="F349" i="3"/>
  <c r="H350" i="3"/>
  <c r="F342" i="3"/>
  <c r="H342" i="3" s="1"/>
  <c r="H340" i="3"/>
  <c r="F333" i="3"/>
  <c r="H335" i="3"/>
  <c r="F325" i="3"/>
  <c r="H326" i="3"/>
  <c r="G48" i="2"/>
  <c r="H48" i="2"/>
  <c r="F306" i="3"/>
  <c r="H307" i="3"/>
  <c r="F300" i="3"/>
  <c r="H301" i="3"/>
  <c r="F289" i="3"/>
  <c r="H292" i="3"/>
  <c r="F281" i="3"/>
  <c r="H282" i="3"/>
  <c r="F273" i="3"/>
  <c r="H273" i="3" s="1"/>
  <c r="H274" i="3"/>
  <c r="F257" i="3"/>
  <c r="H257" i="3" s="1"/>
  <c r="H258" i="3"/>
  <c r="F251" i="3"/>
  <c r="H251" i="3" s="1"/>
  <c r="H252" i="3"/>
  <c r="F242" i="3"/>
  <c r="H246" i="3"/>
  <c r="G44" i="2"/>
  <c r="H44" i="2"/>
  <c r="F237" i="3"/>
  <c r="H237" i="3" s="1"/>
  <c r="H235" i="3"/>
  <c r="F228" i="3"/>
  <c r="H230" i="3"/>
  <c r="F229" i="3"/>
  <c r="H229" i="3" s="1"/>
  <c r="F182" i="3"/>
  <c r="H182" i="3" s="1"/>
  <c r="H183" i="3"/>
  <c r="F145" i="3"/>
  <c r="H145" i="3" s="1"/>
  <c r="H146" i="3"/>
  <c r="F147" i="3"/>
  <c r="H147" i="3" s="1"/>
  <c r="H148" i="3"/>
  <c r="F122" i="3"/>
  <c r="F121" i="3" s="1"/>
  <c r="H125" i="3"/>
  <c r="F115" i="3"/>
  <c r="H117" i="3"/>
  <c r="F109" i="3"/>
  <c r="H109" i="3" s="1"/>
  <c r="H110" i="3"/>
  <c r="F94" i="3"/>
  <c r="H97" i="3"/>
  <c r="F86" i="3"/>
  <c r="H88" i="3"/>
  <c r="G32" i="2"/>
  <c r="H32" i="2"/>
  <c r="F68" i="3"/>
  <c r="H72" i="3"/>
  <c r="F61" i="3"/>
  <c r="H61" i="3" s="1"/>
  <c r="H62" i="3"/>
  <c r="F63" i="3"/>
  <c r="H63" i="3" s="1"/>
  <c r="H64" i="3"/>
  <c r="F52" i="3"/>
  <c r="H52" i="3" s="1"/>
  <c r="H53" i="3"/>
  <c r="F51" i="3"/>
  <c r="G51" i="3" s="1"/>
  <c r="G36" i="2"/>
  <c r="H36" i="2"/>
  <c r="G35" i="2"/>
  <c r="H35" i="2"/>
  <c r="F29" i="3"/>
  <c r="H32" i="3"/>
  <c r="F434" i="3"/>
  <c r="G434" i="3" s="1"/>
  <c r="H437" i="3"/>
  <c r="G47" i="2"/>
  <c r="H47" i="2"/>
  <c r="D106" i="3"/>
  <c r="G106" i="3" s="1"/>
  <c r="E11" i="1"/>
  <c r="D50" i="3"/>
  <c r="G437" i="3"/>
  <c r="D29" i="3"/>
  <c r="D28" i="3" s="1"/>
  <c r="F186" i="3"/>
  <c r="H186" i="3" s="1"/>
  <c r="D130" i="3"/>
  <c r="D129" i="3" s="1"/>
  <c r="D183" i="3"/>
  <c r="D186" i="3" s="1"/>
  <c r="D227" i="3"/>
  <c r="D205" i="3"/>
  <c r="D326" i="3"/>
  <c r="D450" i="3"/>
  <c r="D282" i="3"/>
  <c r="G285" i="3"/>
  <c r="D122" i="3"/>
  <c r="F205" i="3"/>
  <c r="H205" i="3" s="1"/>
  <c r="D371" i="3"/>
  <c r="G374" i="3"/>
  <c r="D266" i="3"/>
  <c r="D196" i="3"/>
  <c r="D394" i="3"/>
  <c r="G395" i="3"/>
  <c r="D307" i="3"/>
  <c r="D428" i="3"/>
  <c r="D61" i="3"/>
  <c r="D252" i="3"/>
  <c r="D258" i="3"/>
  <c r="G32" i="3"/>
  <c r="D140" i="3"/>
  <c r="D366" i="3"/>
  <c r="G367" i="3"/>
  <c r="D423" i="3"/>
  <c r="D318" i="3"/>
  <c r="D235" i="3"/>
  <c r="D13" i="3"/>
  <c r="G14" i="3"/>
  <c r="D429" i="3"/>
  <c r="G429" i="3" s="1"/>
  <c r="D138" i="3"/>
  <c r="D204" i="3"/>
  <c r="D379" i="3"/>
  <c r="G380" i="3"/>
  <c r="D301" i="3"/>
  <c r="D417" i="3"/>
  <c r="D411" i="3"/>
  <c r="G58" i="3"/>
  <c r="D242" i="3"/>
  <c r="D313" i="3"/>
  <c r="D229" i="3"/>
  <c r="F219" i="3"/>
  <c r="H219" i="3" s="1"/>
  <c r="F217" i="3"/>
  <c r="D360" i="3"/>
  <c r="G361" i="3"/>
  <c r="G81" i="3"/>
  <c r="D401" i="3"/>
  <c r="D289" i="3"/>
  <c r="D333" i="3"/>
  <c r="D63" i="3"/>
  <c r="D145" i="3"/>
  <c r="G141" i="3"/>
  <c r="G335" i="3"/>
  <c r="D109" i="3"/>
  <c r="G110" i="3"/>
  <c r="G238" i="3"/>
  <c r="D341" i="3"/>
  <c r="G344" i="3"/>
  <c r="D21" i="3"/>
  <c r="G22" i="3"/>
  <c r="G10" i="1"/>
  <c r="G25" i="2"/>
  <c r="G9" i="1"/>
  <c r="G8" i="2"/>
  <c r="D94" i="3"/>
  <c r="G87" i="3"/>
  <c r="D85" i="3"/>
  <c r="D273" i="3"/>
  <c r="G274" i="3"/>
  <c r="D217" i="3"/>
  <c r="D174" i="3"/>
  <c r="D165" i="3"/>
  <c r="D157" i="3"/>
  <c r="G178" i="3"/>
  <c r="G418" i="3"/>
  <c r="G97" i="3"/>
  <c r="G404" i="3"/>
  <c r="G386" i="3"/>
  <c r="G253" i="3"/>
  <c r="G254" i="3"/>
  <c r="G125" i="3"/>
  <c r="G190" i="3"/>
  <c r="G424" i="3"/>
  <c r="G308" i="3"/>
  <c r="G430" i="3"/>
  <c r="G327" i="3"/>
  <c r="G199" i="3"/>
  <c r="G132" i="3"/>
  <c r="G302" i="3"/>
  <c r="G168" i="3"/>
  <c r="G260" i="3"/>
  <c r="G159" i="3"/>
  <c r="G210" i="3"/>
  <c r="G64" i="3"/>
  <c r="G116" i="3"/>
  <c r="G117" i="3"/>
  <c r="G148" i="3"/>
  <c r="G47" i="3"/>
  <c r="G319" i="3"/>
  <c r="G321" i="3"/>
  <c r="G412" i="3"/>
  <c r="G230" i="3"/>
  <c r="G314" i="3"/>
  <c r="G292" i="3"/>
  <c r="G269" i="3"/>
  <c r="G220" i="3"/>
  <c r="G246" i="3"/>
  <c r="F60" i="2"/>
  <c r="F22" i="4" s="1"/>
  <c r="G61" i="2"/>
  <c r="G31" i="2"/>
  <c r="G42" i="2"/>
  <c r="D68" i="3"/>
  <c r="G72" i="3"/>
  <c r="D433" i="3"/>
  <c r="D351" i="3"/>
  <c r="G352" i="3"/>
  <c r="D259" i="3"/>
  <c r="D29" i="2"/>
  <c r="E12" i="1" s="1"/>
  <c r="D219" i="3"/>
  <c r="F46" i="2"/>
  <c r="F18" i="4" s="1"/>
  <c r="F34" i="2"/>
  <c r="F14" i="4" s="1"/>
  <c r="F30" i="2"/>
  <c r="F13" i="4" s="1"/>
  <c r="D350" i="3"/>
  <c r="D167" i="3"/>
  <c r="F55" i="2"/>
  <c r="I10" i="1" l="1"/>
  <c r="H10" i="1"/>
  <c r="G333" i="3"/>
  <c r="H55" i="2"/>
  <c r="F21" i="4"/>
  <c r="H15" i="4"/>
  <c r="G15" i="4"/>
  <c r="H14" i="4"/>
  <c r="G14" i="4"/>
  <c r="H400" i="3"/>
  <c r="G7" i="4"/>
  <c r="H7" i="4"/>
  <c r="H13" i="4"/>
  <c r="G13" i="4"/>
  <c r="F12" i="4"/>
  <c r="H16" i="4"/>
  <c r="G16" i="4"/>
  <c r="G18" i="4"/>
  <c r="H18" i="4"/>
  <c r="H22" i="4"/>
  <c r="F19" i="4"/>
  <c r="G22" i="4"/>
  <c r="I9" i="1"/>
  <c r="H9" i="1"/>
  <c r="G105" i="3"/>
  <c r="F194" i="3"/>
  <c r="H194" i="3" s="1"/>
  <c r="H195" i="3"/>
  <c r="H268" i="3"/>
  <c r="H266" i="3"/>
  <c r="F265" i="3"/>
  <c r="F45" i="3"/>
  <c r="H46" i="3"/>
  <c r="F377" i="3"/>
  <c r="H377" i="3" s="1"/>
  <c r="H378" i="3"/>
  <c r="F365" i="3"/>
  <c r="H366" i="3"/>
  <c r="F216" i="3"/>
  <c r="H217" i="3"/>
  <c r="F358" i="3"/>
  <c r="H358" i="3" s="1"/>
  <c r="H359" i="3"/>
  <c r="F392" i="3"/>
  <c r="H392" i="3" s="1"/>
  <c r="H393" i="3"/>
  <c r="F129" i="3"/>
  <c r="H129" i="3" s="1"/>
  <c r="H130" i="3"/>
  <c r="F12" i="3"/>
  <c r="H13" i="3"/>
  <c r="F19" i="3"/>
  <c r="H20" i="3"/>
  <c r="H204" i="3"/>
  <c r="F153" i="3"/>
  <c r="H153" i="3" s="1"/>
  <c r="H154" i="3"/>
  <c r="F157" i="3"/>
  <c r="H157" i="3" s="1"/>
  <c r="F174" i="3"/>
  <c r="H174" i="3" s="1"/>
  <c r="H175" i="3"/>
  <c r="G52" i="3"/>
  <c r="F312" i="3"/>
  <c r="H313" i="3"/>
  <c r="F421" i="3"/>
  <c r="H421" i="3" s="1"/>
  <c r="H422" i="3"/>
  <c r="F415" i="3"/>
  <c r="H415" i="3" s="1"/>
  <c r="H416" i="3"/>
  <c r="F409" i="3"/>
  <c r="H409" i="3" s="1"/>
  <c r="H410" i="3"/>
  <c r="H349" i="3"/>
  <c r="F332" i="3"/>
  <c r="H333" i="3"/>
  <c r="F324" i="3"/>
  <c r="H324" i="3" s="1"/>
  <c r="H325" i="3"/>
  <c r="F305" i="3"/>
  <c r="H305" i="3" s="1"/>
  <c r="H306" i="3"/>
  <c r="F299" i="3"/>
  <c r="H300" i="3"/>
  <c r="F288" i="3"/>
  <c r="F280" i="3" s="1"/>
  <c r="H289" i="3"/>
  <c r="H281" i="3"/>
  <c r="G41" i="2"/>
  <c r="H41" i="2"/>
  <c r="F241" i="3"/>
  <c r="H241" i="3" s="1"/>
  <c r="H242" i="3"/>
  <c r="F227" i="3"/>
  <c r="H228" i="3"/>
  <c r="F152" i="3"/>
  <c r="H152" i="3" s="1"/>
  <c r="H121" i="3"/>
  <c r="H122" i="3"/>
  <c r="F114" i="3"/>
  <c r="H115" i="3"/>
  <c r="G60" i="2"/>
  <c r="H60" i="2"/>
  <c r="F93" i="3"/>
  <c r="H94" i="3"/>
  <c r="F85" i="3"/>
  <c r="H85" i="3" s="1"/>
  <c r="H86" i="3"/>
  <c r="G86" i="3"/>
  <c r="F67" i="3"/>
  <c r="H68" i="3"/>
  <c r="H51" i="3"/>
  <c r="F50" i="3"/>
  <c r="H50" i="3" s="1"/>
  <c r="F28" i="3"/>
  <c r="H29" i="3"/>
  <c r="F433" i="3"/>
  <c r="G433" i="3" s="1"/>
  <c r="H434" i="3"/>
  <c r="G30" i="2"/>
  <c r="H30" i="2"/>
  <c r="G46" i="2"/>
  <c r="H46" i="2"/>
  <c r="G34" i="2"/>
  <c r="H34" i="2"/>
  <c r="G205" i="3"/>
  <c r="E14" i="1"/>
  <c r="E15" i="1" s="1"/>
  <c r="E24" i="1" s="1"/>
  <c r="D182" i="3"/>
  <c r="F52" i="2"/>
  <c r="H52" i="2" s="1"/>
  <c r="G29" i="3"/>
  <c r="G11" i="1"/>
  <c r="G259" i="3"/>
  <c r="D20" i="3"/>
  <c r="G21" i="3"/>
  <c r="D312" i="3"/>
  <c r="D237" i="3"/>
  <c r="G235" i="3"/>
  <c r="D234" i="3"/>
  <c r="D422" i="3"/>
  <c r="D251" i="3"/>
  <c r="D288" i="3"/>
  <c r="D416" i="3"/>
  <c r="G138" i="3"/>
  <c r="D257" i="3"/>
  <c r="G257" i="3" s="1"/>
  <c r="D393" i="3"/>
  <c r="G394" i="3"/>
  <c r="D195" i="3"/>
  <c r="D198" i="3"/>
  <c r="D449" i="3"/>
  <c r="D12" i="3"/>
  <c r="G13" i="3"/>
  <c r="D317" i="3"/>
  <c r="D139" i="3"/>
  <c r="G140" i="3"/>
  <c r="D427" i="3"/>
  <c r="G371" i="3"/>
  <c r="D370" i="3"/>
  <c r="D372" i="3"/>
  <c r="G372" i="3" s="1"/>
  <c r="D281" i="3"/>
  <c r="G282" i="3"/>
  <c r="D340" i="3"/>
  <c r="G341" i="3"/>
  <c r="D241" i="3"/>
  <c r="D378" i="3"/>
  <c r="G379" i="3"/>
  <c r="D203" i="3"/>
  <c r="D365" i="3"/>
  <c r="G366" i="3"/>
  <c r="D306" i="3"/>
  <c r="D410" i="3"/>
  <c r="D300" i="3"/>
  <c r="G229" i="3"/>
  <c r="G204" i="3"/>
  <c r="G109" i="3"/>
  <c r="D332" i="3"/>
  <c r="D400" i="3"/>
  <c r="D359" i="3"/>
  <c r="G360" i="3"/>
  <c r="D268" i="3"/>
  <c r="G268" i="3" s="1"/>
  <c r="D265" i="3"/>
  <c r="D121" i="3"/>
  <c r="D325" i="3"/>
  <c r="D93" i="3"/>
  <c r="G85" i="3"/>
  <c r="G273" i="3"/>
  <c r="G219" i="3"/>
  <c r="D216" i="3"/>
  <c r="D164" i="3"/>
  <c r="G175" i="3"/>
  <c r="G258" i="3"/>
  <c r="G130" i="3"/>
  <c r="G196" i="3"/>
  <c r="G326" i="3"/>
  <c r="G401" i="3"/>
  <c r="G411" i="3"/>
  <c r="G63" i="3"/>
  <c r="G167" i="3"/>
  <c r="G252" i="3"/>
  <c r="G46" i="3"/>
  <c r="G301" i="3"/>
  <c r="G242" i="3"/>
  <c r="G266" i="3"/>
  <c r="G313" i="3"/>
  <c r="G228" i="3"/>
  <c r="G62" i="3"/>
  <c r="G154" i="3"/>
  <c r="G165" i="3"/>
  <c r="G428" i="3"/>
  <c r="G307" i="3"/>
  <c r="G186" i="3"/>
  <c r="G183" i="3"/>
  <c r="G384" i="3"/>
  <c r="G217" i="3"/>
  <c r="G318" i="3"/>
  <c r="G146" i="3"/>
  <c r="G423" i="3"/>
  <c r="G289" i="3"/>
  <c r="G147" i="3"/>
  <c r="G115" i="3"/>
  <c r="G122" i="3"/>
  <c r="G94" i="3"/>
  <c r="G417" i="3"/>
  <c r="D67" i="3"/>
  <c r="G68" i="3"/>
  <c r="D435" i="3"/>
  <c r="G55" i="2"/>
  <c r="D30" i="3"/>
  <c r="D349" i="3"/>
  <c r="G351" i="3"/>
  <c r="G350" i="3"/>
  <c r="F29" i="2"/>
  <c r="G157" i="3" l="1"/>
  <c r="G28" i="3"/>
  <c r="F30" i="3"/>
  <c r="F27" i="3"/>
  <c r="F399" i="3"/>
  <c r="G12" i="4"/>
  <c r="H12" i="4"/>
  <c r="G21" i="4"/>
  <c r="H21" i="4"/>
  <c r="G332" i="3"/>
  <c r="G19" i="4"/>
  <c r="H19" i="4"/>
  <c r="F11" i="4"/>
  <c r="I11" i="1"/>
  <c r="H11" i="1"/>
  <c r="F18" i="3"/>
  <c r="H18" i="3" s="1"/>
  <c r="H19" i="3"/>
  <c r="F44" i="3"/>
  <c r="H44" i="3" s="1"/>
  <c r="H45" i="3"/>
  <c r="H265" i="3"/>
  <c r="F250" i="3"/>
  <c r="H250" i="3" s="1"/>
  <c r="F11" i="3"/>
  <c r="H12" i="3"/>
  <c r="F215" i="3"/>
  <c r="H215" i="3" s="1"/>
  <c r="H216" i="3"/>
  <c r="F364" i="3"/>
  <c r="H365" i="3"/>
  <c r="F202" i="3"/>
  <c r="H202" i="3" s="1"/>
  <c r="H203" i="3"/>
  <c r="H280" i="3"/>
  <c r="F311" i="3"/>
  <c r="H311" i="3" s="1"/>
  <c r="H312" i="3"/>
  <c r="H332" i="3"/>
  <c r="F331" i="3"/>
  <c r="H299" i="3"/>
  <c r="F290" i="3"/>
  <c r="H290" i="3" s="1"/>
  <c r="H288" i="3"/>
  <c r="H227" i="3"/>
  <c r="F226" i="3"/>
  <c r="H114" i="3"/>
  <c r="F104" i="3"/>
  <c r="F95" i="3"/>
  <c r="H95" i="3" s="1"/>
  <c r="H93" i="3"/>
  <c r="F69" i="3"/>
  <c r="H69" i="3" s="1"/>
  <c r="H67" i="3"/>
  <c r="G50" i="3"/>
  <c r="H30" i="3"/>
  <c r="H28" i="3"/>
  <c r="F435" i="3"/>
  <c r="H435" i="3" s="1"/>
  <c r="H433" i="3"/>
  <c r="G12" i="1"/>
  <c r="H29" i="2"/>
  <c r="G317" i="3"/>
  <c r="D299" i="3"/>
  <c r="D364" i="3"/>
  <c r="G365" i="3"/>
  <c r="D280" i="3"/>
  <c r="G280" i="3" s="1"/>
  <c r="G281" i="3"/>
  <c r="D11" i="3"/>
  <c r="G12" i="3"/>
  <c r="D290" i="3"/>
  <c r="G237" i="3"/>
  <c r="D19" i="3"/>
  <c r="G20" i="3"/>
  <c r="G427" i="3"/>
  <c r="D104" i="3"/>
  <c r="D358" i="3"/>
  <c r="G359" i="3"/>
  <c r="D331" i="3"/>
  <c r="D409" i="3"/>
  <c r="D305" i="3"/>
  <c r="G305" i="3" s="1"/>
  <c r="D377" i="3"/>
  <c r="G378" i="3"/>
  <c r="D194" i="3"/>
  <c r="D392" i="3"/>
  <c r="G393" i="3"/>
  <c r="D250" i="3"/>
  <c r="D421" i="3"/>
  <c r="D324" i="3"/>
  <c r="D342" i="3"/>
  <c r="G340" i="3"/>
  <c r="G139" i="3"/>
  <c r="D448" i="3"/>
  <c r="G265" i="3"/>
  <c r="G241" i="3"/>
  <c r="D202" i="3"/>
  <c r="G370" i="3"/>
  <c r="G203" i="3"/>
  <c r="D226" i="3"/>
  <c r="D415" i="3"/>
  <c r="G234" i="3"/>
  <c r="D311" i="3"/>
  <c r="D95" i="3"/>
  <c r="D215" i="3"/>
  <c r="D152" i="3"/>
  <c r="G174" i="3"/>
  <c r="G227" i="3"/>
  <c r="G325" i="3"/>
  <c r="G93" i="3"/>
  <c r="G288" i="3"/>
  <c r="G383" i="3"/>
  <c r="G182" i="3"/>
  <c r="G195" i="3"/>
  <c r="G416" i="3"/>
  <c r="G121" i="3"/>
  <c r="G306" i="3"/>
  <c r="G61" i="3"/>
  <c r="G312" i="3"/>
  <c r="G45" i="3"/>
  <c r="G422" i="3"/>
  <c r="G251" i="3"/>
  <c r="G400" i="3"/>
  <c r="G114" i="3"/>
  <c r="G145" i="3"/>
  <c r="G216" i="3"/>
  <c r="G164" i="3"/>
  <c r="G153" i="3"/>
  <c r="G300" i="3"/>
  <c r="G410" i="3"/>
  <c r="G198" i="3"/>
  <c r="G129" i="3"/>
  <c r="D69" i="3"/>
  <c r="G67" i="3"/>
  <c r="D27" i="3"/>
  <c r="G13" i="1"/>
  <c r="G52" i="2"/>
  <c r="G30" i="3"/>
  <c r="G349" i="3"/>
  <c r="G29" i="2"/>
  <c r="G290" i="3" l="1"/>
  <c r="F298" i="3"/>
  <c r="G11" i="4"/>
  <c r="F6" i="4"/>
  <c r="I12" i="1"/>
  <c r="H12" i="1"/>
  <c r="I13" i="1"/>
  <c r="H13" i="1"/>
  <c r="F249" i="3"/>
  <c r="F10" i="3"/>
  <c r="H11" i="3"/>
  <c r="H364" i="3"/>
  <c r="F348" i="3"/>
  <c r="G331" i="3"/>
  <c r="F330" i="3"/>
  <c r="H331" i="3"/>
  <c r="F297" i="3"/>
  <c r="H298" i="3"/>
  <c r="H226" i="3"/>
  <c r="F214" i="3"/>
  <c r="H104" i="3"/>
  <c r="H103" i="3"/>
  <c r="F26" i="3"/>
  <c r="F10" i="5" s="1"/>
  <c r="H27" i="3"/>
  <c r="F398" i="3"/>
  <c r="F17" i="5" s="1"/>
  <c r="H399" i="3"/>
  <c r="G435" i="3"/>
  <c r="G14" i="1"/>
  <c r="F7" i="3" s="1"/>
  <c r="G226" i="3"/>
  <c r="G377" i="3"/>
  <c r="G409" i="3"/>
  <c r="D447" i="3"/>
  <c r="G392" i="3"/>
  <c r="G358" i="3"/>
  <c r="D18" i="3"/>
  <c r="G19" i="3"/>
  <c r="D298" i="3"/>
  <c r="G311" i="3"/>
  <c r="G415" i="3"/>
  <c r="G324" i="3"/>
  <c r="G202" i="3"/>
  <c r="D249" i="3"/>
  <c r="D13" i="5" s="1"/>
  <c r="D330" i="3"/>
  <c r="D15" i="5" s="1"/>
  <c r="D10" i="3"/>
  <c r="G11" i="3"/>
  <c r="G364" i="3"/>
  <c r="G421" i="3"/>
  <c r="G342" i="3"/>
  <c r="D399" i="3"/>
  <c r="D348" i="3"/>
  <c r="D214" i="3"/>
  <c r="D12" i="5" s="1"/>
  <c r="D103" i="3"/>
  <c r="D11" i="5" s="1"/>
  <c r="G11" i="5" s="1"/>
  <c r="G215" i="3"/>
  <c r="G44" i="3"/>
  <c r="G152" i="3"/>
  <c r="G299" i="3"/>
  <c r="G104" i="3"/>
  <c r="G250" i="3"/>
  <c r="G194" i="3"/>
  <c r="G95" i="3"/>
  <c r="D26" i="3"/>
  <c r="D10" i="5" s="1"/>
  <c r="G27" i="3"/>
  <c r="G69" i="3"/>
  <c r="H249" i="3" l="1"/>
  <c r="F13" i="5"/>
  <c r="H17" i="5"/>
  <c r="H297" i="3"/>
  <c r="F14" i="5"/>
  <c r="H330" i="3"/>
  <c r="F15" i="5"/>
  <c r="H214" i="3"/>
  <c r="F12" i="5"/>
  <c r="G10" i="5"/>
  <c r="H10" i="5"/>
  <c r="H11" i="4"/>
  <c r="E6" i="4"/>
  <c r="I14" i="1"/>
  <c r="H14" i="1"/>
  <c r="H26" i="3"/>
  <c r="F347" i="3"/>
  <c r="H348" i="3"/>
  <c r="G348" i="3"/>
  <c r="H10" i="3"/>
  <c r="F9" i="3"/>
  <c r="F8" i="5" s="1"/>
  <c r="H398" i="3"/>
  <c r="G249" i="3"/>
  <c r="G15" i="1"/>
  <c r="D347" i="3"/>
  <c r="D16" i="5" s="1"/>
  <c r="D9" i="3"/>
  <c r="D8" i="5" s="1"/>
  <c r="D7" i="5" s="1"/>
  <c r="G10" i="3"/>
  <c r="D297" i="3"/>
  <c r="D14" i="5" s="1"/>
  <c r="D9" i="5" s="1"/>
  <c r="G18" i="3"/>
  <c r="D446" i="3"/>
  <c r="D18" i="5" s="1"/>
  <c r="D398" i="3"/>
  <c r="D17" i="5" s="1"/>
  <c r="G17" i="5" s="1"/>
  <c r="G330" i="3"/>
  <c r="G214" i="3"/>
  <c r="G103" i="3"/>
  <c r="G399" i="3"/>
  <c r="G298" i="3"/>
  <c r="G26" i="3"/>
  <c r="H14" i="5" l="1"/>
  <c r="G14" i="5"/>
  <c r="H8" i="5"/>
  <c r="F7" i="5"/>
  <c r="G8" i="5"/>
  <c r="D6" i="5"/>
  <c r="H347" i="3"/>
  <c r="F16" i="5"/>
  <c r="H12" i="5"/>
  <c r="G12" i="5"/>
  <c r="H13" i="5"/>
  <c r="G13" i="5"/>
  <c r="H15" i="5"/>
  <c r="G15" i="5"/>
  <c r="H6" i="4"/>
  <c r="G6" i="4"/>
  <c r="H7" i="3"/>
  <c r="G24" i="1"/>
  <c r="H15" i="1"/>
  <c r="F8" i="3"/>
  <c r="H9" i="3"/>
  <c r="I15" i="1"/>
  <c r="G347" i="3"/>
  <c r="G398" i="3"/>
  <c r="D25" i="3"/>
  <c r="G297" i="3"/>
  <c r="D8" i="3"/>
  <c r="D7" i="3" s="1"/>
  <c r="G9" i="3"/>
  <c r="H8" i="3" l="1"/>
  <c r="G8" i="3"/>
  <c r="H7" i="5"/>
  <c r="G7" i="5"/>
  <c r="H16" i="5"/>
  <c r="G16" i="5"/>
  <c r="F9" i="5"/>
  <c r="F6" i="5" s="1"/>
  <c r="H25" i="3"/>
  <c r="G25" i="3"/>
  <c r="G7" i="3"/>
  <c r="G6" i="5" l="1"/>
  <c r="H6" i="5"/>
  <c r="H9" i="5"/>
  <c r="G9" i="5"/>
  <c r="G480" i="3"/>
  <c r="G486" i="3" l="1"/>
  <c r="F487" i="3"/>
  <c r="G487" i="3" s="1"/>
</calcChain>
</file>

<file path=xl/sharedStrings.xml><?xml version="1.0" encoding="utf-8"?>
<sst xmlns="http://schemas.openxmlformats.org/spreadsheetml/2006/main" count="632" uniqueCount="310">
  <si>
    <r>
      <t>A.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RASHODA</t>
    </r>
  </si>
  <si>
    <t>PRIHODI POSLOVANJA</t>
  </si>
  <si>
    <t>PRIHODI OD PRODAJE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</si>
  <si>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</si>
  <si>
    <t>RASHODI POSLOVANJA</t>
  </si>
  <si>
    <t>RASHODI ZA NABAVU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</si>
  <si>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</si>
  <si>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B.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FINANCIRANJA</t>
    </r>
  </si>
  <si>
    <t>PRIMICI OD FINANCIJSKE IMOVINE I ZADUŽIVANJA</t>
  </si>
  <si>
    <t>IZDACI ZA FINANCIJSKU IMOVINU I OTPLATE ZAJMOVA</t>
  </si>
  <si>
    <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</t>
    </r>
  </si>
  <si>
    <r>
      <t>C.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</si>
  <si>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VLASTITI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IZVORI</t>
    </r>
  </si>
  <si>
    <r>
      <t>VIŠAK/MANJAK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+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FINANCIRANJE+RASPOLOŽIVA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</si>
  <si>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t>6. PRIHODI POSLOVANJA</t>
  </si>
  <si>
    <t>Porezi na robu i uslugePorezi na robu i usluge</t>
  </si>
  <si>
    <t>Pomoći EU sredstva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</si>
  <si>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</si>
  <si>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Prihodi od financijske imovine</t>
  </si>
  <si>
    <t>Prihodi od nefinancijske imovine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</si>
  <si>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administrativnih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pristojbi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posebnim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propisima</t>
    </r>
  </si>
  <si>
    <t>Administrativne (upravne) pristojbe</t>
  </si>
  <si>
    <t>Prihodi po posebnim propisima</t>
  </si>
  <si>
    <t>Komunalni doprinosi i naknade</t>
  </si>
  <si>
    <r>
      <t>7.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</si>
  <si>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</si>
  <si>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</si>
  <si>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Doprinosi na plaće</t>
  </si>
  <si>
    <r>
      <t>Ostali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</si>
  <si>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Tekuće donacije</t>
  </si>
  <si>
    <t>Kapitalne donacije</t>
  </si>
  <si>
    <t>Izvanredni rashodi</t>
  </si>
  <si>
    <t>Kapitalne pomoći</t>
  </si>
  <si>
    <r>
      <t>4.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</si>
  <si>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</si>
  <si>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dugotrajne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</si>
  <si>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Građevinski objekti</t>
  </si>
  <si>
    <t>Postrojenja i oprema</t>
  </si>
  <si>
    <t>Nematerijalna proizvedena imovina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</si>
  <si>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dodatna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ulaganja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nefinancijskoj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imovini</t>
    </r>
  </si>
  <si>
    <t>Dodatna ulaganja na građevinskim objektima</t>
  </si>
  <si>
    <t>OPĆINA VRBJE    OIB: 81954799280</t>
  </si>
  <si>
    <r>
      <t>II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Times New Roman"/>
        <family val="1"/>
        <charset val="238"/>
      </rPr>
      <t>POSEBNI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DIO</t>
    </r>
  </si>
  <si>
    <r>
      <t>BROJ</t>
    </r>
    <r>
      <rPr>
        <sz val="4.5"/>
        <color theme="1"/>
        <rFont val="Times New Roman"/>
        <family val="1"/>
        <charset val="238"/>
      </rPr>
      <t xml:space="preserve"> </t>
    </r>
    <r>
      <rPr>
        <b/>
        <sz val="4.5"/>
        <color theme="1"/>
        <rFont val="Times New Roman"/>
        <family val="1"/>
        <charset val="238"/>
      </rPr>
      <t>RAČUNA</t>
    </r>
  </si>
  <si>
    <r>
      <t>VRSTA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RASHODA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IZDATKA</t>
    </r>
  </si>
  <si>
    <t>4.</t>
  </si>
  <si>
    <r>
      <t>UKUPNO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IZDACI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</si>
  <si>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VIJEĆE</t>
    </r>
  </si>
  <si>
    <t>Glava 01  OPĆINSKO VIJEĆE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</si>
  <si>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P1001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Donošenje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mjera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djelokr.</t>
    </r>
    <r>
      <rPr>
        <sz val="9.5"/>
        <color theme="1"/>
        <rFont val="Times New Roman"/>
        <family val="1"/>
        <charset val="238"/>
      </rPr>
      <t>P</t>
    </r>
    <r>
      <rPr>
        <b/>
        <i/>
        <sz val="9.5"/>
        <color theme="1"/>
        <rFont val="Times New Roman"/>
        <family val="1"/>
        <charset val="238"/>
      </rPr>
      <t>redst.tijela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 mjesne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samoupr.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</si>
  <si>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A100101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Predstavničko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tijelo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</si>
  <si>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usluge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</si>
  <si>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</si>
  <si>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</si>
  <si>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r>
      <t>Materijalni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</si>
  <si>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Rashodi za usluge</t>
  </si>
  <si>
    <t>Glava 02  JEDINSTVENI UPRAVNI ODJEL</t>
  </si>
  <si>
    <t>Rashodi za materijal i energiju</t>
  </si>
  <si>
    <t>Rashodi za nabavu nefinancijske imovine</t>
  </si>
  <si>
    <t>Rashodi za dodatna ulag.na nefin.imov</t>
  </si>
  <si>
    <t>Materijalni rashodi</t>
  </si>
  <si>
    <t>Ostali rashodi za zaposlene</t>
  </si>
  <si>
    <t>Naknade troškova zaposlenima</t>
  </si>
  <si>
    <t>Izvor 1. OPĆI PRIHODI I PRIMICI</t>
  </si>
  <si>
    <t>Izvor 5. POMOĆI</t>
  </si>
  <si>
    <t>Nematerijalna proizvedena imovina - projekti</t>
  </si>
  <si>
    <t>Glava 03  KOMUNALNA INFRASTRUKTURA</t>
  </si>
  <si>
    <t>KAPITALNI PROJEKT – K100401 : OPREMANJE I USLUGE KOMUNALNOG POGONA</t>
  </si>
  <si>
    <t>Rashodi za nabavu nefinanc.imovine</t>
  </si>
  <si>
    <t>Rashodi za nabavu proizve.dugot.imovine</t>
  </si>
  <si>
    <t>AKTIVNOST - A101404: DEZINSKECIJA I DERATIZACIJA</t>
  </si>
  <si>
    <t>Izvor 4. PRIHODI ZA POSEBNE NAMJENE</t>
  </si>
  <si>
    <t>Postorjenje i oprema</t>
  </si>
  <si>
    <t>Postrojenje i oprema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</si>
  <si>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</si>
  <si>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t>Pomoći unutar općeg proračuna</t>
  </si>
  <si>
    <t>Ostali rashodi</t>
  </si>
  <si>
    <t>Glava 04 GOSPODARSTVO</t>
  </si>
  <si>
    <t>Izvor 9. VLASTITA SREDSTVA</t>
  </si>
  <si>
    <t>Nematerijalna proizvedena imovina-projekti</t>
  </si>
  <si>
    <t>Ostale naknade građanima i kućanstvima iz proračuna</t>
  </si>
  <si>
    <t>Glava 05  JAVNE USTANOVE PREDŠKOLSKOG ODGOJA I OBRAZOVANJA</t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</si>
  <si>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</si>
  <si>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AKTIVNOST – A101002 : BORAVAK DJECE U VRTIĆU</t>
  </si>
  <si>
    <r>
      <t>Pomoći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dane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inoz.i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unutar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općeg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</si>
  <si>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DJEČJEG IGRALIŠTA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</si>
  <si>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</si>
  <si>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</si>
  <si>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</si>
  <si>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TEKUĆI  PROJEKT – T101001 : ODRŽAVANJE DJEČJA IGRALIŠTA</t>
  </si>
  <si>
    <t>Rashodi za usluge - usluge tekućeg i inv.održ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</si>
  <si>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osnovnošk.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srednješkolskog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obrazovanja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</si>
  <si>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SUFINANCIRANJE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KNJIGA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
UČENIKE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O.Š.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</si>
  <si>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</si>
  <si>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Izvor 9 VLASTITA SREDSTVA</t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</si>
  <si>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dr.nak.</t>
    </r>
  </si>
  <si>
    <t>Ostale naknade građanima i kućan. iz proračuna</t>
  </si>
  <si>
    <r>
      <rPr>
        <b/>
        <sz val="9.5"/>
        <color theme="1"/>
        <rFont val="Arial"/>
        <family val="2"/>
        <charset val="238"/>
      </rP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</si>
  <si>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t>Glava 06  PROGRAMSKA DJELATNOST KULTURE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</si>
  <si>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</si>
  <si>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</t>
    </r>
  </si>
  <si>
    <t>Glava 07  PROGRAMSKA DJELATNOST SPORTA</t>
  </si>
  <si>
    <t>Glava 08  VATROGASTVO I CIVILNA ZAŠTITA</t>
  </si>
  <si>
    <t>Izvor 5.POMOĆI</t>
  </si>
  <si>
    <t>KAPITALNI PROJEKT – K101503 : DOKUMENTI SUSTAVA CIVILNE ZAŠTITE</t>
  </si>
  <si>
    <t>Rashodi za usluge CZ</t>
  </si>
  <si>
    <t>Glava 09  PROGRAMSKA DJELATNOST SOCIJALNE SKRBI</t>
  </si>
  <si>
    <t>AKTIVNOST – A101605 : POMOĆ MLADIM OBITELJIMA (STAMBENO ZBRINJAVANJE)</t>
  </si>
  <si>
    <t>TEKUĆI PROJEKT – T101601 : PROJEKT "ZAŽELI" ZAJEDNO ZA ŽENE</t>
  </si>
  <si>
    <t>KAPITALNI PROJEKT – K101701 : DOKUMENTI PROSTORNOG UREĐENJA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</si>
  <si>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dugotrajne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</si>
  <si>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8"/>
        <color theme="1"/>
        <rFont val="Times New Roman"/>
        <family val="1"/>
        <charset val="238"/>
      </rPr>
      <t>REPUBLIKA</t>
    </r>
    <r>
      <rPr>
        <sz val="8"/>
        <color theme="1"/>
        <rFont val="Times New Roman"/>
        <family val="1"/>
        <charset val="238"/>
      </rPr>
      <t xml:space="preserve">  </t>
    </r>
    <r>
      <rPr>
        <b/>
        <sz val="8"/>
        <color theme="1"/>
        <rFont val="Times New Roman"/>
        <family val="1"/>
        <charset val="238"/>
      </rPr>
      <t>HRVATSKA</t>
    </r>
  </si>
  <si>
    <t>BRODSKO POSAVSKA ŽUPANIJA</t>
  </si>
  <si>
    <t>OPĆINA VRBJE</t>
  </si>
  <si>
    <r>
      <rPr>
        <b/>
        <sz val="8"/>
        <color theme="1"/>
        <rFont val="Times New Roman"/>
        <family val="1"/>
        <charset val="238"/>
      </rPr>
      <t>PREDSJEDNIK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OPĆINSKOG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VIJEĆA</t>
    </r>
  </si>
  <si>
    <t>VRSTE IZVORA FINANCIRANJA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</si>
  <si>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</si>
  <si>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</si>
  <si>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</si>
  <si>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</si>
  <si>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</si>
  <si>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</si>
  <si>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>Izvor 8.     NAMJENSKI PRIMICI (Povrat depozita, zaduživanje..)</t>
  </si>
  <si>
    <t>Izvor 9.     VLASTITA SREDSTVA</t>
  </si>
  <si>
    <t>UKUPNO:</t>
  </si>
  <si>
    <t>Ostali financ.rashodi - bank.usl.i platni promet</t>
  </si>
  <si>
    <r>
      <t>Financijski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</si>
  <si>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t>3.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</si>
  <si>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političkih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stranaka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</si>
  <si>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A100201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funkcije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stranaka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</si>
  <si>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</si>
  <si>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</si>
  <si>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</si>
  <si>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Javna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uprava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administracija</t>
    </r>
    <r>
      <rPr>
        <b/>
        <i/>
        <sz val="9.5"/>
        <color theme="1"/>
        <rFont val="Times New Roman"/>
        <family val="1"/>
        <charset val="238"/>
      </rPr>
      <t>racija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</si>
  <si>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ADMINISTR.,TEHNIČKO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STRUČNO OSOBLJE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</si>
  <si>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5. POMOĆ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</si>
  <si>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zaposlene</t>
    </r>
  </si>
  <si>
    <t>Plaće (Bruto)</t>
  </si>
  <si>
    <t>Ostali nespomenuti rashodi poslovanja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</si>
  <si>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TEKUĆA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PRIČUVA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</si>
  <si>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ZGRADA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RED.KORIŠTENJE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</si>
  <si>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</si>
  <si>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REDARA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</si>
  <si>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RADNICI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</si>
  <si>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</si>
  <si>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 VLASTITA SREDSTVA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</si>
  <si>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POMOĆI</t>
    </r>
    <r>
      <rPr>
        <b/>
        <sz val="9.5"/>
        <color theme="1"/>
        <rFont val="Arial"/>
        <family val="2"/>
        <charset val="238"/>
      </rPr>
      <t/>
    </r>
  </si>
  <si>
    <t>Prihodi od prodaje materijalne imov.</t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</si>
  <si>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2023.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</si>
  <si>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</si>
  <si>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zaposlene</t>
    </r>
  </si>
  <si>
    <r>
      <t>Materijalni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</si>
  <si>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Financijski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</si>
  <si>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Ostali financijski rashodi</t>
  </si>
  <si>
    <r>
      <t>Pomoći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dane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inoz.i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unutar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općeg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proračuna</t>
    </r>
  </si>
  <si>
    <r>
      <t>Naknade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građanima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kućanstvima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temelju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osiguranja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druge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naknade</t>
    </r>
  </si>
  <si>
    <r>
      <t>Pomoći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inozemstva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(darovnice)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subjekata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unutar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opće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države</t>
    </r>
  </si>
  <si>
    <t>Pomoći iz proračuna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</si>
  <si>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</si>
  <si>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VRSTA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PRIHODA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/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RASHODA</t>
    </r>
  </si>
  <si>
    <r>
      <t>BROJ</t>
    </r>
    <r>
      <rPr>
        <sz val="5"/>
        <color theme="1"/>
        <rFont val="Times New Roman"/>
        <family val="1"/>
        <charset val="238"/>
      </rPr>
      <t xml:space="preserve"> </t>
    </r>
    <r>
      <rPr>
        <b/>
        <sz val="5"/>
        <color theme="1"/>
        <rFont val="Times New Roman"/>
        <family val="1"/>
        <charset val="238"/>
      </rPr>
      <t>KONTA</t>
    </r>
  </si>
  <si>
    <t>Pomoć proračunskim korsinicima iz drugih proračuna</t>
  </si>
  <si>
    <t>Prijevozna sredstva</t>
  </si>
  <si>
    <t>PLAN ZA 2023.</t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</si>
  <si>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i/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P1017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i/>
        <sz val="9.5"/>
        <color theme="1"/>
        <rFont val="Times New Roman"/>
        <family val="1"/>
        <charset val="238"/>
      </rPr>
      <t xml:space="preserve"> Prostorno uređenje</t>
    </r>
    <r>
      <rPr>
        <b/>
        <i/>
        <sz val="9.5"/>
        <color theme="1"/>
        <rFont val="Times New Roman"/>
        <family val="1"/>
        <charset val="238"/>
      </rPr>
      <t/>
    </r>
  </si>
  <si>
    <r>
      <rPr>
        <b/>
        <sz val="9.5"/>
        <color theme="1"/>
        <rFont val="Arial"/>
        <family val="2"/>
        <charset val="238"/>
      </rP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06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–</t>
    </r>
    <r>
      <rPr>
        <b/>
        <sz val="9.5"/>
        <color theme="1"/>
        <rFont val="Times New Roman"/>
        <family val="1"/>
        <charset val="238"/>
      </rPr>
      <t xml:space="preserve"> Usluge unapređenja stanovanja i zajednice</t>
    </r>
    <r>
      <rPr>
        <b/>
        <sz val="9.5"/>
        <color theme="1"/>
        <rFont val="Arial"/>
        <family val="2"/>
        <charset val="238"/>
      </rPr>
      <t/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</si>
  <si>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</si>
  <si>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</si>
  <si>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K100302 : DODATNA ULAGANJA NA GRAĐ. OBJEKTIMA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</si>
  <si>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dodat.na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nefin.imov.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</si>
  <si>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</si>
  <si>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POKLON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PAKETIĆI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DJECU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</si>
  <si>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</si>
  <si>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POVRŠINA</t>
    </r>
  </si>
  <si>
    <r>
      <t>PROGRAM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  <r>
      <rPr>
        <b/>
        <i/>
        <sz val="9.5"/>
        <color theme="1"/>
        <rFont val="Times New Roman"/>
        <family val="1"/>
        <charset val="238"/>
      </rPr>
      <t>strukture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</si>
  <si>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POSEBNE NAMJENE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</si>
  <si>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CRVENI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KRIŽ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</si>
  <si>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POTPORE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NOVOROĐENO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DIJETE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</si>
  <si>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</si>
  <si>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socijalne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skrbi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novčanih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pomoći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</si>
  <si>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HGSS</t>
    </r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</si>
  <si>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 Javni red i sigurnost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</si>
  <si>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</si>
  <si>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CIVILNA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ZAŠTITA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</si>
  <si>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</si>
  <si>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t>Rashodi za mat. i energ.</t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</si>
  <si>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</si>
  <si>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</si>
  <si>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K101503 : DODATNA ULAGANJA</t>
    </r>
    <r>
      <rPr>
        <sz val="9.5"/>
        <color theme="1"/>
        <rFont val="Times New Roman"/>
        <family val="1"/>
        <charset val="238"/>
      </rPr>
      <t xml:space="preserve"> V</t>
    </r>
    <r>
      <rPr>
        <b/>
        <sz val="9.5"/>
        <color theme="1"/>
        <rFont val="Times New Roman"/>
        <family val="1"/>
        <charset val="238"/>
      </rPr>
      <t>ATROGASNA SPREMIŠTA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</si>
  <si>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</si>
  <si>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</si>
  <si>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Građevinski objekt</t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</si>
  <si>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VATROGASNIH SPREMIŠTA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</si>
  <si>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OPREMA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</si>
  <si>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Organiziranje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provođenje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zaštite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spašavanja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</si>
  <si>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</si>
  <si>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</si>
  <si>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ULAGANJA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OBJEKTE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</si>
  <si>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Rekreacija,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kultura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religija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</si>
  <si>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sporta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</si>
  <si>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POTREBE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SPORTU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</si>
  <si>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A</t>
    </r>
    <r>
      <rPr>
        <b/>
        <sz val="9.5"/>
        <color theme="1"/>
        <rFont val="Times New Roman"/>
        <family val="1"/>
        <charset val="238"/>
      </rPr>
      <t>101304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JAVNO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INFORMIRANJE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GRAĐANA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</si>
  <si>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SAKRALNI OBJEKTI</t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</si>
  <si>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3</t>
    </r>
    <r>
      <rPr>
        <b/>
        <sz val="9.5"/>
        <color theme="1"/>
        <rFont val="Arial"/>
        <family val="2"/>
        <charset val="238"/>
      </rPr>
      <t>. VLASTITI PRIHODI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</si>
  <si>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civilnog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društva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</si>
  <si>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KULTURI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</si>
  <si>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odgoja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</si>
  <si>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GRADIŠKA-PROGRAM 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  <r>
      <rPr>
        <b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</si>
  <si>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ČIŠĆENJE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MREŽE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</si>
  <si>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</si>
  <si>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</si>
  <si>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 VLASTITI </t>
    </r>
    <r>
      <rPr>
        <b/>
        <sz val="9.5"/>
        <color theme="1"/>
        <rFont val="Arial"/>
        <family val="2"/>
        <charset val="238"/>
      </rPr>
      <t>PRIHODI</t>
    </r>
  </si>
  <si>
    <t>Rashodi za usluge – usluge tekućeg i inv. Održavanja</t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</si>
  <si>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</si>
  <si>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3.VLASTITI </t>
    </r>
    <r>
      <rPr>
        <b/>
        <sz val="9.5"/>
        <color theme="1"/>
        <rFont val="Arial"/>
        <family val="2"/>
        <charset val="238"/>
      </rPr>
      <t>PRIHODI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</si>
  <si>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poljoprivrede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</si>
  <si>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POLJSKIH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PUTEVA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</si>
  <si>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</si>
  <si>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gospodarstva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</si>
  <si>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100801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POSLOVNE ZGRADE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</si>
  <si>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P1007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Zaštita okoliša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</si>
  <si>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T100701: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KANTI, KONTEJNERA I KOM.VOZILA</t>
    </r>
  </si>
  <si>
    <r>
      <t>FUNKCIJSKA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KLASIFIKACIJA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05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Zaštita okoliša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</si>
  <si>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4. PRIHODI ZA POSEBNE NAMJENE</t>
    </r>
    <r>
      <rPr>
        <b/>
        <sz val="9.5"/>
        <color theme="1"/>
        <rFont val="Arial"/>
        <family val="2"/>
        <charset val="238"/>
      </rPr>
      <t/>
    </r>
  </si>
  <si>
    <t>Rashodi za nabavku proiz.dogot.imovin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</si>
  <si>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sustava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vodoopskrbe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odvodnje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</si>
  <si>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KANALIZACIJE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</si>
  <si>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UGRADNJA JAVNA LED RASVJETA</t>
    </r>
  </si>
  <si>
    <t xml:space="preserve">Rashodi za usluge - usluge tekućeg i inv.održ </t>
  </si>
  <si>
    <t>Nematerijalna proizvedena imovina-projekt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</si>
  <si>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MULTIFUNKCIONALNA ZGRADA VRBJE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</si>
  <si>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 ADAPTACIJA MRTVAČNICA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</si>
  <si>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OPĆE NAMJENE </t>
    </r>
    <r>
      <rPr>
        <b/>
        <sz val="9.5"/>
        <color theme="1"/>
        <rFont val="Arial"/>
        <family val="2"/>
        <charset val="238"/>
      </rPr>
      <t/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</si>
  <si>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 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</si>
  <si>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9. VLASTITA SREDSTVA</t>
    </r>
  </si>
  <si>
    <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07</t>
    </r>
    <r>
      <rPr>
        <b/>
        <sz val="9.5"/>
        <color theme="1"/>
        <rFont val="Times New Roman"/>
        <family val="1"/>
        <charset val="238"/>
      </rPr>
      <t xml:space="preserve"> - Zdravstvo 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</si>
  <si>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</si>
  <si>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GROBLJA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</si>
  <si>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</si>
  <si>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 xml:space="preserve"> ODRŽAVANJE 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RASVJETE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</si>
  <si>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PRIHODI ZA POSEBNE NAMJENE</t>
    </r>
    <r>
      <rPr>
        <b/>
        <sz val="9.5"/>
        <color theme="1"/>
        <rFont val="Arial"/>
        <family val="2"/>
        <charset val="238"/>
      </rPr>
      <t/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</si>
  <si>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NERAZVRSTANIH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</si>
  <si>
    <r>
      <rPr>
        <b/>
        <sz val="9.5"/>
        <color theme="1"/>
        <rFont val="Times New Roman"/>
        <family val="1"/>
        <charset val="238"/>
      </rP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</si>
  <si>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Ostale naknade građanima i kućan.iz proračuna</t>
  </si>
  <si>
    <t>Izvanredni rashodi - proračunska pričuva</t>
  </si>
  <si>
    <t>Pomoći od ostalih subj. unutar opće države</t>
  </si>
  <si>
    <r>
      <t>RAZLIKA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VIŠAK/MANJAK</t>
    </r>
  </si>
  <si>
    <t>Ostali nespomenuti finacijski rashodi</t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</si>
  <si>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5. POMOĆI</t>
    </r>
    <r>
      <rPr>
        <b/>
        <sz val="9.5"/>
        <color theme="1"/>
        <rFont val="Arial"/>
        <family val="2"/>
        <charset val="238"/>
      </rPr>
      <t/>
    </r>
  </si>
  <si>
    <t>Porezi na imovinu</t>
  </si>
  <si>
    <t>Porez i prirez na dohodak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</si>
  <si>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poreza</t>
    </r>
  </si>
  <si>
    <t>Glava 10  UNAPREĐENJE STANOVANJA I ZAJEDNICE</t>
  </si>
  <si>
    <t>TEKUĆI PROJEKT – T101101 : SUFINANCIRANJE OBNOVE P.Š.</t>
  </si>
  <si>
    <t>Ulaganja na tuđoj imovini</t>
  </si>
  <si>
    <r>
      <t>A.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RAČUN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PRIHODA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I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RASHODA.</t>
    </r>
  </si>
  <si>
    <r>
      <t>OPĆINA</t>
    </r>
    <r>
      <rPr>
        <sz val="13.5"/>
        <color theme="1"/>
        <rFont val="Times New Roman"/>
        <family val="1"/>
        <charset val="238"/>
      </rPr>
      <t xml:space="preserve"> VRBJE</t>
    </r>
  </si>
  <si>
    <r>
      <t xml:space="preserve">                        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>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 xml:space="preserve">1.                                                                                                                                         </t>
    </r>
  </si>
  <si>
    <t>Članak 2.</t>
  </si>
  <si>
    <t xml:space="preserve"> Članak 3.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</si>
  <si>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</si>
  <si>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NABAVA OPREME ZA REDOVNO POSLOVANJE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</si>
  <si>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POTICAJNE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MJERE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UNAPREĐENJE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POLJOPRIVREDE</t>
    </r>
  </si>
  <si>
    <t>Raspored rashoda i izdataka:</t>
  </si>
  <si>
    <t>NOVI PLAN ZA 2023.</t>
  </si>
  <si>
    <t>1.</t>
  </si>
  <si>
    <t>2.</t>
  </si>
  <si>
    <t>Novi plan za 2023</t>
  </si>
  <si>
    <t>Indeks 3/1</t>
  </si>
  <si>
    <t>Indeks 3/2</t>
  </si>
  <si>
    <t>Izvještaj o izvršenju proračuna Općine VRBJE za 2023. godinu sastoji se od:</t>
  </si>
  <si>
    <t>IZVJEŠTAJ O IZVRŠENJU PRORAČUNA OPĆINE VRBJE ZA 2023.</t>
  </si>
  <si>
    <r>
      <rPr>
        <b/>
        <sz val="10"/>
        <rFont val="Times New Roman"/>
        <family val="1"/>
        <charset val="238"/>
      </rPr>
      <t xml:space="preserve">Izvještaj o zaduživanju na domaćem i stranom tržištu novca i kapitala </t>
    </r>
    <r>
      <rPr>
        <sz val="10"/>
        <rFont val="Times New Roman"/>
        <family val="1"/>
        <charset val="238"/>
      </rPr>
      <t xml:space="preserve">
U razdoblju 01.01.-31.12.2023. godine Općina Vrbje nije se zaduživala na domaćem i stranom tržištu novca i kapitala. 
</t>
    </r>
    <r>
      <rPr>
        <b/>
        <sz val="10"/>
        <rFont val="Times New Roman"/>
        <family val="1"/>
        <charset val="238"/>
      </rPr>
      <t>Izvještaj o korištenju proračunske zalihe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U razdoblju 01.01.-31.12.2023. godine proračunska zaliha nije korištena. 
</t>
    </r>
    <r>
      <rPr>
        <b/>
        <sz val="10"/>
        <rFont val="Times New Roman"/>
        <family val="1"/>
        <charset val="238"/>
      </rPr>
      <t xml:space="preserve">Izvještaj o danim jamstvima i izdacima po jamstvima </t>
    </r>
    <r>
      <rPr>
        <sz val="10"/>
        <rFont val="Times New Roman"/>
        <family val="1"/>
        <charset val="238"/>
      </rPr>
      <t xml:space="preserve">
U razdoblju 01.01.-31.12.2023. godine nisu izdavana jamstva, niti je bilo izdataka po izdanim jamstvima. 
</t>
    </r>
    <r>
      <rPr>
        <b/>
        <sz val="10"/>
        <rFont val="Times New Roman"/>
        <family val="1"/>
        <charset val="238"/>
      </rPr>
      <t xml:space="preserve">Izvještaj o otplati kratkoročnog zajma Ministarstva financija </t>
    </r>
    <r>
      <rPr>
        <sz val="10"/>
        <rFont val="Times New Roman"/>
        <family val="1"/>
        <charset val="238"/>
      </rPr>
      <t xml:space="preserve">
U razdoblju 01.01.-31.12.2023. godine u iznosu od 29.958,72 eura otplaćen je kratkoročni zajam Ministarstva financija (sredstva doznačena 2023.godine za izvršenje povrata poreza na dohodak i prireza porezu na dohodak po godišnjoj prijavi za 2022.godinu). 
</t>
    </r>
  </si>
  <si>
    <t>Ovaj Izvještaj o izvršenju proračuna stupa na snagu danom objavljivanja u "Službenom glasniku".</t>
  </si>
  <si>
    <t>XII. 2023</t>
  </si>
  <si>
    <t>Izvršeno XII. 2023</t>
  </si>
  <si>
    <r>
      <rPr>
        <sz val="10"/>
        <color theme="1"/>
        <rFont val="Times New Roman"/>
        <family val="1"/>
        <charset val="238"/>
      </rPr>
      <t xml:space="preserve">Izvršeno XII. </t>
    </r>
    <r>
      <rPr>
        <b/>
        <sz val="10"/>
        <color theme="1"/>
        <rFont val="Times New Roman"/>
        <family val="1"/>
        <charset val="238"/>
      </rPr>
      <t>2023.</t>
    </r>
  </si>
  <si>
    <r>
      <t>IZVRŠENO XII.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2023.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</si>
  <si>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</si>
  <si>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t>Plan 2023 g.</t>
  </si>
  <si>
    <t xml:space="preserve">RASHODI-EKONOMSKA KLASIFIKACIJA </t>
  </si>
  <si>
    <t>BROJ RAČUNA</t>
  </si>
  <si>
    <t>VRSTA RASHODA I IZDATKA</t>
  </si>
  <si>
    <t>PLAN ZA  2023.</t>
  </si>
  <si>
    <t>NOVI PLAN 2023.</t>
  </si>
  <si>
    <t>UKUPNO RASHODI I IZDACI</t>
  </si>
  <si>
    <t>R 001 OPĆINSKO VIJEĆE</t>
  </si>
  <si>
    <t>Rashodi poslovanja</t>
  </si>
  <si>
    <t>R 002 OPĆINSKA UPRAVA</t>
  </si>
  <si>
    <t>Rashodi za zaposlene</t>
  </si>
  <si>
    <t>Financijski rashod</t>
  </si>
  <si>
    <t>Pomoći dane u inoz.i unutar općeg proračuna</t>
  </si>
  <si>
    <t>Nak. građ.i kuć.na temelju osig.i dr.nak.</t>
  </si>
  <si>
    <t>Rashodi za nabavu proizvedene dugotrajne imovine</t>
  </si>
  <si>
    <t>Rashodi za dodat.na ulag.na nefin.imov.</t>
  </si>
  <si>
    <t xml:space="preserve">IZVJEŠTAJ O IZVRŠENJU PRORAČUNA OPĆINE VRBJE ZA 2023. g. </t>
  </si>
  <si>
    <t>IZVRŠENO XII. 2023</t>
  </si>
  <si>
    <t>POSEBNI DIO</t>
  </si>
  <si>
    <t>RASHODI - FUNKCIJSKA KLASIFIKACIJA</t>
  </si>
  <si>
    <t>NOVI PLAN 2023</t>
  </si>
  <si>
    <t>INDEKS 3/2</t>
  </si>
  <si>
    <t>IZVJEŠTAJ O IZVRŠENJU PRORAČUNA OPĆINE VRBJE ZA 2023. g.</t>
  </si>
  <si>
    <t>Na temelju članka 89. Zakona o proračunu ("Narodne novine", broj 144/21) i članka  32. Statuta Općine Vrbje ("Službeni glasnik Općine Vrbje" br.03/18 i 02/21), Općinsko vijeće Općine Vrbje na  16. sjednici održanoj  22.05.2024. godine donijelo je</t>
  </si>
  <si>
    <t>GODIŠNJI IZVJEŠTAJ O IZVRŠENJU PRORAČUNA OPĆINE VRBJE ZA 2023</t>
  </si>
  <si>
    <t>I. OPĆI DIO</t>
  </si>
  <si>
    <t>URBROJ: 2178-19-03-24-1</t>
  </si>
  <si>
    <t>Vrbje, 22.05.2024.</t>
  </si>
  <si>
    <t xml:space="preserve">                                                                               Milan  Brkanac</t>
  </si>
  <si>
    <r>
      <rPr>
        <b/>
        <sz val="8"/>
        <color theme="1"/>
        <rFont val="Arial"/>
        <family val="2"/>
        <charset val="238"/>
      </rPr>
      <t>KLASA:</t>
    </r>
    <r>
      <rPr>
        <b/>
        <sz val="8"/>
        <color theme="1"/>
        <rFont val="Times New Roman1"/>
        <charset val="238"/>
      </rPr>
      <t xml:space="preserve"> 400-01/24-01/03</t>
    </r>
  </si>
  <si>
    <r>
      <t>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</si>
</sst>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A]#,##0.00"/>
    <numFmt numFmtId="165" formatCode="[$-41A]0"/>
    <numFmt numFmtId="166" formatCode="#,##0.00&quot; &quot;;&quot;-&quot;#,##0.00&quot; &quot;;&quot; -&quot;#&quot; &quot;;@&quot; &quot;"/>
    <numFmt numFmtId="167" formatCode="[$-41A]General"/>
    <numFmt numFmtId="168" formatCode="#,##0.00&quot; &quot;[$kn-41A];[Red]&quot;-&quot;#,##0.00&quot; &quot;[$kn-41A]"/>
    <numFmt numFmtId="169" formatCode="#,##0.00_ ;\-#,##0.00\ "/>
  </numFmts>
  <fonts count="84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.5"/>
      <color rgb="FF000000"/>
      <name val="Times New Roman1"/>
      <charset val="238"/>
    </font>
    <font>
      <sz val="8.5"/>
      <color rgb="FF000000"/>
      <name val="Times New Roman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1"/>
      <charset val="238"/>
    </font>
    <font>
      <sz val="8.5"/>
      <color rgb="FF000000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7.5"/>
      <color rgb="FF000000"/>
      <name val="Times New Roman1"/>
      <charset val="238"/>
    </font>
    <font>
      <b/>
      <sz val="12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4.5"/>
      <color theme="1"/>
      <name val="Times New Roman"/>
      <family val="1"/>
      <charset val="238"/>
    </font>
    <font>
      <sz val="4.5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i/>
      <sz val="9.5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Times New Roman1"/>
      <charset val="238"/>
    </font>
    <font>
      <sz val="9.5"/>
      <color rgb="FF000000"/>
      <name val="Times New Roman1"/>
      <charset val="238"/>
    </font>
    <font>
      <sz val="9.5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Times New Roman1"/>
      <charset val="238"/>
    </font>
    <font>
      <sz val="9.5"/>
      <color theme="1"/>
      <name val="Times New Roman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.5"/>
      <color theme="1"/>
      <name val="Calibri"/>
      <family val="2"/>
      <charset val="238"/>
    </font>
    <font>
      <i/>
      <sz val="9.5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1"/>
      <charset val="238"/>
    </font>
    <font>
      <sz val="8"/>
      <color theme="1"/>
      <name val="Arial"/>
      <family val="2"/>
      <charset val="238"/>
    </font>
    <font>
      <b/>
      <u/>
      <sz val="8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12"/>
      <color theme="1"/>
      <name val="Calibri Light"/>
      <family val="2"/>
      <charset val="238"/>
    </font>
    <font>
      <b/>
      <sz val="12"/>
      <color rgb="FF000000"/>
      <name val="Calibri Light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.5"/>
      <color theme="1"/>
      <name val="Times New Roman"/>
      <family val="2"/>
      <charset val="238"/>
    </font>
    <font>
      <sz val="9.5"/>
      <color theme="1"/>
      <name val="Times New Roman1"/>
      <family val="2"/>
      <charset val="238"/>
    </font>
    <font>
      <b/>
      <sz val="9.5"/>
      <color theme="1"/>
      <name val="Times New Roman1"/>
      <family val="2"/>
      <charset val="238"/>
    </font>
    <font>
      <sz val="6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5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Times New Roman1"/>
      <family val="2"/>
      <charset val="238"/>
    </font>
    <font>
      <b/>
      <sz val="8"/>
      <color theme="1"/>
      <name val="Times New Roman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C9C9C9"/>
        <bgColor rgb="FFC9C9C9"/>
      </patternFill>
    </fill>
    <fill>
      <patternFill patternType="solid">
        <fgColor rgb="FFA9D08E"/>
        <bgColor rgb="FFA9D08E"/>
      </patternFill>
    </fill>
    <fill>
      <patternFill patternType="solid">
        <fgColor rgb="FF99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/>
        <bgColor rgb="FF00FF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92D050"/>
      </patternFill>
    </fill>
    <fill>
      <patternFill patternType="solid">
        <fgColor theme="9"/>
        <bgColor rgb="FFA9D08E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6" fontId="1" fillId="0" borderId="0"/>
    <xf numFmtId="166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7" fontId="4" fillId="0" borderId="0"/>
    <xf numFmtId="167" fontId="2" fillId="0" borderId="0"/>
    <xf numFmtId="0" fontId="5" fillId="0" borderId="0"/>
    <xf numFmtId="168" fontId="5" fillId="0" borderId="0"/>
    <xf numFmtId="0" fontId="70" fillId="0" borderId="0"/>
    <xf numFmtId="0" fontId="72" fillId="0" borderId="0"/>
    <xf numFmtId="0" fontId="69" fillId="0" borderId="0"/>
    <xf numFmtId="0" fontId="69" fillId="0" borderId="0"/>
    <xf numFmtId="0" fontId="71" fillId="0" borderId="0"/>
    <xf numFmtId="0" fontId="1" fillId="0" borderId="0"/>
  </cellStyleXfs>
  <cellXfs count="40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65" fontId="14" fillId="0" borderId="2" xfId="0" applyNumberFormat="1" applyFont="1" applyBorder="1" applyAlignment="1">
      <alignment horizontal="left" vertical="top" shrinkToFit="1"/>
    </xf>
    <xf numFmtId="0" fontId="0" fillId="2" borderId="2" xfId="0" applyFill="1" applyBorder="1" applyAlignment="1">
      <alignment horizontal="left" wrapText="1"/>
    </xf>
    <xf numFmtId="165" fontId="13" fillId="2" borderId="2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left" vertical="center" shrinkToFit="1"/>
    </xf>
    <xf numFmtId="165" fontId="13" fillId="0" borderId="2" xfId="0" applyNumberFormat="1" applyFont="1" applyBorder="1" applyAlignment="1">
      <alignment horizontal="left" vertical="top" shrinkToFit="1"/>
    </xf>
    <xf numFmtId="165" fontId="23" fillId="3" borderId="2" xfId="0" applyNumberFormat="1" applyFont="1" applyFill="1" applyBorder="1" applyAlignment="1">
      <alignment horizontal="right" vertical="top" shrinkToFit="1"/>
    </xf>
    <xf numFmtId="165" fontId="24" fillId="3" borderId="2" xfId="0" applyNumberFormat="1" applyFont="1" applyFill="1" applyBorder="1" applyAlignment="1">
      <alignment horizontal="right" vertical="top" shrinkToFit="1"/>
    </xf>
    <xf numFmtId="165" fontId="13" fillId="4" borderId="2" xfId="0" applyNumberFormat="1" applyFont="1" applyFill="1" applyBorder="1" applyAlignment="1">
      <alignment horizontal="left" vertical="top" shrinkToFit="1"/>
    </xf>
    <xf numFmtId="165" fontId="25" fillId="0" borderId="2" xfId="0" applyNumberFormat="1" applyFont="1" applyBorder="1" applyAlignment="1">
      <alignment horizontal="left" vertical="top" shrinkToFit="1"/>
    </xf>
    <xf numFmtId="165" fontId="22" fillId="0" borderId="2" xfId="0" applyNumberFormat="1" applyFont="1" applyBorder="1" applyAlignment="1">
      <alignment horizontal="left" vertical="top" shrinkToFit="1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vertical="center"/>
    </xf>
    <xf numFmtId="0" fontId="29" fillId="3" borderId="0" xfId="0" applyFont="1" applyFill="1" applyAlignment="1">
      <alignment horizontal="left" vertical="center"/>
    </xf>
    <xf numFmtId="0" fontId="30" fillId="5" borderId="2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165" fontId="37" fillId="0" borderId="2" xfId="0" applyNumberFormat="1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left" vertical="center" wrapText="1"/>
    </xf>
    <xf numFmtId="165" fontId="38" fillId="0" borderId="2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165" fontId="37" fillId="0" borderId="10" xfId="0" applyNumberFormat="1" applyFont="1" applyBorder="1" applyAlignment="1">
      <alignment horizontal="center" vertical="center" shrinkToFit="1"/>
    </xf>
    <xf numFmtId="165" fontId="38" fillId="0" borderId="2" xfId="0" applyNumberFormat="1" applyFont="1" applyBorder="1" applyAlignment="1">
      <alignment horizontal="left" vertical="center" shrinkToFit="1"/>
    </xf>
    <xf numFmtId="165" fontId="38" fillId="0" borderId="6" xfId="0" applyNumberFormat="1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165" fontId="43" fillId="0" borderId="2" xfId="0" applyNumberFormat="1" applyFont="1" applyBorder="1" applyAlignment="1">
      <alignment horizontal="center" vertical="center" shrinkToFit="1"/>
    </xf>
    <xf numFmtId="0" fontId="33" fillId="3" borderId="0" xfId="0" applyFont="1" applyFill="1" applyAlignment="1">
      <alignment horizontal="left" vertical="center" wrapText="1"/>
    </xf>
    <xf numFmtId="165" fontId="43" fillId="0" borderId="6" xfId="0" applyNumberFormat="1" applyFont="1" applyBorder="1" applyAlignment="1">
      <alignment horizontal="center" vertical="center" shrinkToFit="1"/>
    </xf>
    <xf numFmtId="165" fontId="45" fillId="0" borderId="6" xfId="0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165" fontId="38" fillId="0" borderId="10" xfId="0" applyNumberFormat="1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5" fontId="37" fillId="3" borderId="2" xfId="0" applyNumberFormat="1" applyFont="1" applyFill="1" applyBorder="1" applyAlignment="1">
      <alignment horizontal="center" vertical="center" shrinkToFit="1"/>
    </xf>
    <xf numFmtId="0" fontId="33" fillId="3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9" fontId="2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28" fillId="0" borderId="2" xfId="0" applyFont="1" applyBorder="1" applyAlignment="1">
      <alignment horizontal="left" wrapText="1"/>
    </xf>
    <xf numFmtId="165" fontId="24" fillId="4" borderId="2" xfId="0" applyNumberFormat="1" applyFont="1" applyFill="1" applyBorder="1" applyAlignment="1">
      <alignment horizontal="right" vertical="center" shrinkToFit="1"/>
    </xf>
    <xf numFmtId="165" fontId="24" fillId="4" borderId="2" xfId="0" applyNumberFormat="1" applyFont="1" applyFill="1" applyBorder="1" applyAlignment="1">
      <alignment horizontal="right" vertical="top" shrinkToFit="1"/>
    </xf>
    <xf numFmtId="0" fontId="28" fillId="0" borderId="0" xfId="0" applyFont="1"/>
    <xf numFmtId="4" fontId="52" fillId="0" borderId="2" xfId="0" applyNumberFormat="1" applyFont="1" applyBorder="1" applyAlignment="1">
      <alignment horizontal="center" vertical="center" wrapText="1"/>
    </xf>
    <xf numFmtId="4" fontId="51" fillId="0" borderId="2" xfId="0" applyNumberFormat="1" applyFont="1" applyBorder="1" applyAlignment="1">
      <alignment horizontal="center" vertical="center" wrapText="1"/>
    </xf>
    <xf numFmtId="4" fontId="58" fillId="0" borderId="2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wrapText="1"/>
    </xf>
    <xf numFmtId="4" fontId="58" fillId="0" borderId="0" xfId="0" applyNumberFormat="1" applyFont="1" applyAlignment="1">
      <alignment horizontal="center" vertical="center"/>
    </xf>
    <xf numFmtId="164" fontId="58" fillId="0" borderId="2" xfId="0" applyNumberFormat="1" applyFont="1" applyBorder="1" applyAlignment="1">
      <alignment horizontal="right" vertical="center"/>
    </xf>
    <xf numFmtId="164" fontId="58" fillId="2" borderId="2" xfId="0" applyNumberFormat="1" applyFont="1" applyFill="1" applyBorder="1" applyAlignment="1">
      <alignment horizontal="right" vertical="center"/>
    </xf>
    <xf numFmtId="165" fontId="37" fillId="0" borderId="9" xfId="0" applyNumberFormat="1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left" vertical="center" wrapText="1"/>
    </xf>
    <xf numFmtId="169" fontId="21" fillId="0" borderId="4" xfId="0" applyNumberFormat="1" applyFont="1" applyBorder="1" applyAlignment="1">
      <alignment horizontal="right" vertical="center"/>
    </xf>
    <xf numFmtId="169" fontId="21" fillId="7" borderId="3" xfId="0" applyNumberFormat="1" applyFont="1" applyFill="1" applyBorder="1" applyAlignment="1">
      <alignment horizontal="right" vertical="center" shrinkToFit="1"/>
    </xf>
    <xf numFmtId="169" fontId="21" fillId="8" borderId="3" xfId="0" applyNumberFormat="1" applyFont="1" applyFill="1" applyBorder="1" applyAlignment="1">
      <alignment horizontal="right" vertical="center" shrinkToFit="1"/>
    </xf>
    <xf numFmtId="169" fontId="21" fillId="3" borderId="3" xfId="0" applyNumberFormat="1" applyFont="1" applyFill="1" applyBorder="1" applyAlignment="1">
      <alignment horizontal="right" vertical="center" shrinkToFit="1"/>
    </xf>
    <xf numFmtId="169" fontId="21" fillId="4" borderId="3" xfId="0" applyNumberFormat="1" applyFont="1" applyFill="1" applyBorder="1" applyAlignment="1">
      <alignment horizontal="right" vertical="center" shrinkToFit="1"/>
    </xf>
    <xf numFmtId="169" fontId="21" fillId="9" borderId="3" xfId="0" applyNumberFormat="1" applyFont="1" applyFill="1" applyBorder="1" applyAlignment="1">
      <alignment horizontal="right" vertical="center" shrinkToFit="1"/>
    </xf>
    <xf numFmtId="169" fontId="21" fillId="10" borderId="3" xfId="0" applyNumberFormat="1" applyFont="1" applyFill="1" applyBorder="1" applyAlignment="1">
      <alignment horizontal="right" vertical="center" shrinkToFit="1"/>
    </xf>
    <xf numFmtId="169" fontId="47" fillId="0" borderId="3" xfId="0" applyNumberFormat="1" applyFont="1" applyBorder="1" applyAlignment="1" applyProtection="1">
      <alignment horizontal="right" vertical="center"/>
      <protection locked="0"/>
    </xf>
    <xf numFmtId="169" fontId="21" fillId="10" borderId="7" xfId="0" applyNumberFormat="1" applyFont="1" applyFill="1" applyBorder="1" applyAlignment="1">
      <alignment horizontal="right" vertical="center" shrinkToFit="1"/>
    </xf>
    <xf numFmtId="169" fontId="21" fillId="0" borderId="3" xfId="0" applyNumberFormat="1" applyFont="1" applyBorder="1" applyAlignment="1">
      <alignment horizontal="right" vertical="center" shrinkToFit="1"/>
    </xf>
    <xf numFmtId="169" fontId="21" fillId="9" borderId="8" xfId="0" applyNumberFormat="1" applyFont="1" applyFill="1" applyBorder="1" applyAlignment="1">
      <alignment horizontal="right" vertical="center" shrinkToFit="1"/>
    </xf>
    <xf numFmtId="169" fontId="21" fillId="0" borderId="7" xfId="0" applyNumberFormat="1" applyFont="1" applyBorder="1" applyAlignment="1">
      <alignment horizontal="right" vertical="center" shrinkToFit="1"/>
    </xf>
    <xf numFmtId="169" fontId="47" fillId="0" borderId="3" xfId="0" applyNumberFormat="1" applyFont="1" applyBorder="1" applyAlignment="1" applyProtection="1">
      <alignment vertical="center"/>
      <protection locked="0"/>
    </xf>
    <xf numFmtId="169" fontId="21" fillId="9" borderId="7" xfId="0" applyNumberFormat="1" applyFont="1" applyFill="1" applyBorder="1" applyAlignment="1">
      <alignment horizontal="right" vertical="center" shrinkToFit="1"/>
    </xf>
    <xf numFmtId="169" fontId="21" fillId="4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shrinkToFit="1"/>
    </xf>
    <xf numFmtId="169" fontId="21" fillId="0" borderId="4" xfId="2" applyNumberFormat="1" applyFont="1" applyBorder="1" applyAlignment="1">
      <alignment horizontal="right" vertical="center" shrinkToFit="1"/>
    </xf>
    <xf numFmtId="169" fontId="21" fillId="4" borderId="8" xfId="0" applyNumberFormat="1" applyFont="1" applyFill="1" applyBorder="1" applyAlignment="1">
      <alignment horizontal="right" vertical="center" shrinkToFit="1"/>
    </xf>
    <xf numFmtId="169" fontId="47" fillId="0" borderId="7" xfId="0" applyNumberFormat="1" applyFont="1" applyBorder="1" applyAlignment="1" applyProtection="1">
      <alignment horizontal="right" vertical="center"/>
      <protection locked="0"/>
    </xf>
    <xf numFmtId="169" fontId="21" fillId="3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wrapText="1"/>
    </xf>
    <xf numFmtId="169" fontId="47" fillId="0" borderId="8" xfId="0" applyNumberFormat="1" applyFont="1" applyBorder="1" applyAlignment="1" applyProtection="1">
      <alignment horizontal="right" vertical="center"/>
      <protection locked="0"/>
    </xf>
    <xf numFmtId="169" fontId="2" fillId="5" borderId="0" xfId="0" applyNumberFormat="1" applyFont="1" applyFill="1" applyAlignment="1">
      <alignment vertical="center"/>
    </xf>
    <xf numFmtId="169" fontId="2" fillId="0" borderId="0" xfId="0" applyNumberFormat="1" applyFont="1" applyAlignment="1">
      <alignment vertical="center"/>
    </xf>
    <xf numFmtId="0" fontId="57" fillId="5" borderId="0" xfId="0" applyFont="1" applyFill="1" applyAlignment="1">
      <alignment vertical="center"/>
    </xf>
    <xf numFmtId="169" fontId="2" fillId="0" borderId="7" xfId="0" applyNumberFormat="1" applyFont="1" applyBorder="1" applyAlignment="1">
      <alignment horizontal="right" vertical="center" shrinkToFit="1"/>
    </xf>
    <xf numFmtId="169" fontId="2" fillId="0" borderId="3" xfId="0" applyNumberFormat="1" applyFont="1" applyBorder="1" applyAlignment="1">
      <alignment horizontal="right" vertical="center" shrinkToFit="1"/>
    </xf>
    <xf numFmtId="4" fontId="15" fillId="0" borderId="0" xfId="0" applyNumberFormat="1" applyFont="1" applyAlignment="1">
      <alignment horizontal="center" vertical="center"/>
    </xf>
    <xf numFmtId="4" fontId="47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4" fontId="15" fillId="0" borderId="2" xfId="0" applyNumberFormat="1" applyFont="1" applyBorder="1" applyAlignment="1">
      <alignment horizontal="center" vertical="center" wrapText="1"/>
    </xf>
    <xf numFmtId="164" fontId="47" fillId="0" borderId="2" xfId="0" applyNumberFormat="1" applyFont="1" applyBorder="1" applyAlignment="1">
      <alignment horizontal="right" vertical="center"/>
    </xf>
    <xf numFmtId="164" fontId="47" fillId="2" borderId="2" xfId="0" applyNumberFormat="1" applyFont="1" applyFill="1" applyBorder="1" applyAlignment="1">
      <alignment horizontal="right" vertical="center"/>
    </xf>
    <xf numFmtId="4" fontId="15" fillId="3" borderId="3" xfId="0" applyNumberFormat="1" applyFont="1" applyFill="1" applyBorder="1" applyAlignment="1">
      <alignment horizontal="right" vertical="center" wrapText="1"/>
    </xf>
    <xf numFmtId="169" fontId="18" fillId="0" borderId="0" xfId="0" applyNumberFormat="1" applyFont="1" applyAlignment="1">
      <alignment horizontal="left" vertical="top"/>
    </xf>
    <xf numFmtId="169" fontId="15" fillId="0" borderId="0" xfId="0" applyNumberFormat="1" applyFont="1" applyAlignment="1">
      <alignment horizontal="left" vertical="top"/>
    </xf>
    <xf numFmtId="169" fontId="17" fillId="0" borderId="2" xfId="0" applyNumberFormat="1" applyFont="1" applyBorder="1" applyAlignment="1">
      <alignment horizontal="center" vertical="center" wrapText="1"/>
    </xf>
    <xf numFmtId="169" fontId="47" fillId="0" borderId="2" xfId="0" applyNumberFormat="1" applyFont="1" applyBorder="1" applyAlignment="1">
      <alignment horizontal="center" vertical="center" wrapText="1"/>
    </xf>
    <xf numFmtId="169" fontId="60" fillId="4" borderId="2" xfId="0" applyNumberFormat="1" applyFont="1" applyFill="1" applyBorder="1" applyAlignment="1">
      <alignment horizontal="right" vertical="center" shrinkToFit="1"/>
    </xf>
    <xf numFmtId="169" fontId="21" fillId="4" borderId="2" xfId="0" applyNumberFormat="1" applyFont="1" applyFill="1" applyBorder="1" applyAlignment="1">
      <alignment horizontal="right" vertical="center" shrinkToFit="1"/>
    </xf>
    <xf numFmtId="169" fontId="60" fillId="0" borderId="2" xfId="0" applyNumberFormat="1" applyFont="1" applyBorder="1" applyAlignment="1">
      <alignment horizontal="right" vertical="top" shrinkToFit="1"/>
    </xf>
    <xf numFmtId="169" fontId="21" fillId="0" borderId="2" xfId="0" applyNumberFormat="1" applyFont="1" applyBorder="1" applyAlignment="1">
      <alignment horizontal="right" vertical="top" shrinkToFit="1"/>
    </xf>
    <xf numFmtId="169" fontId="61" fillId="0" borderId="2" xfId="0" applyNumberFormat="1" applyFont="1" applyBorder="1" applyAlignment="1">
      <alignment horizontal="right" vertical="top" shrinkToFit="1"/>
    </xf>
    <xf numFmtId="169" fontId="2" fillId="0" borderId="2" xfId="0" applyNumberFormat="1" applyFont="1" applyBorder="1" applyAlignment="1">
      <alignment horizontal="right" vertical="top" shrinkToFit="1"/>
    </xf>
    <xf numFmtId="169" fontId="60" fillId="4" borderId="2" xfId="0" applyNumberFormat="1" applyFont="1" applyFill="1" applyBorder="1" applyAlignment="1">
      <alignment horizontal="right" vertical="top" shrinkToFit="1"/>
    </xf>
    <xf numFmtId="169" fontId="21" fillId="4" borderId="2" xfId="0" applyNumberFormat="1" applyFont="1" applyFill="1" applyBorder="1" applyAlignment="1">
      <alignment horizontal="right" vertical="top" shrinkToFit="1"/>
    </xf>
    <xf numFmtId="169" fontId="18" fillId="0" borderId="0" xfId="0" applyNumberFormat="1" applyFont="1"/>
    <xf numFmtId="169" fontId="15" fillId="0" borderId="0" xfId="0" applyNumberFormat="1" applyFont="1"/>
    <xf numFmtId="1" fontId="65" fillId="0" borderId="0" xfId="0" applyNumberFormat="1" applyFont="1" applyAlignment="1">
      <alignment horizontal="left" vertical="center"/>
    </xf>
    <xf numFmtId="1" fontId="66" fillId="5" borderId="2" xfId="0" applyNumberFormat="1" applyFont="1" applyFill="1" applyBorder="1" applyAlignment="1">
      <alignment horizontal="center" vertical="center" wrapText="1"/>
    </xf>
    <xf numFmtId="1" fontId="68" fillId="2" borderId="2" xfId="0" applyNumberFormat="1" applyFont="1" applyFill="1" applyBorder="1" applyAlignment="1">
      <alignment horizontal="center" vertical="center" wrapText="1"/>
    </xf>
    <xf numFmtId="1" fontId="68" fillId="7" borderId="2" xfId="0" applyNumberFormat="1" applyFont="1" applyFill="1" applyBorder="1" applyAlignment="1">
      <alignment horizontal="right" vertical="center" shrinkToFit="1"/>
    </xf>
    <xf numFmtId="1" fontId="68" fillId="8" borderId="2" xfId="0" applyNumberFormat="1" applyFont="1" applyFill="1" applyBorder="1" applyAlignment="1">
      <alignment horizontal="right" vertical="center" shrinkToFit="1"/>
    </xf>
    <xf numFmtId="1" fontId="65" fillId="3" borderId="2" xfId="0" applyNumberFormat="1" applyFont="1" applyFill="1" applyBorder="1" applyAlignment="1">
      <alignment horizontal="right" vertical="center" shrinkToFit="1"/>
    </xf>
    <xf numFmtId="1" fontId="68" fillId="4" borderId="2" xfId="0" applyNumberFormat="1" applyFont="1" applyFill="1" applyBorder="1" applyAlignment="1">
      <alignment horizontal="right" vertical="center" shrinkToFit="1"/>
    </xf>
    <xf numFmtId="1" fontId="68" fillId="9" borderId="2" xfId="0" applyNumberFormat="1" applyFont="1" applyFill="1" applyBorder="1" applyAlignment="1">
      <alignment horizontal="right" vertical="center" shrinkToFit="1"/>
    </xf>
    <xf numFmtId="1" fontId="68" fillId="10" borderId="2" xfId="0" applyNumberFormat="1" applyFont="1" applyFill="1" applyBorder="1" applyAlignment="1">
      <alignment horizontal="right" vertical="center" shrinkToFit="1"/>
    </xf>
    <xf numFmtId="1" fontId="65" fillId="3" borderId="3" xfId="0" applyNumberFormat="1" applyFont="1" applyFill="1" applyBorder="1" applyAlignment="1">
      <alignment horizontal="right" vertical="center" shrinkToFit="1"/>
    </xf>
    <xf numFmtId="1" fontId="68" fillId="3" borderId="2" xfId="0" applyNumberFormat="1" applyFont="1" applyFill="1" applyBorder="1" applyAlignment="1">
      <alignment horizontal="right" vertical="center" shrinkToFit="1"/>
    </xf>
    <xf numFmtId="1" fontId="68" fillId="9" borderId="9" xfId="0" applyNumberFormat="1" applyFont="1" applyFill="1" applyBorder="1" applyAlignment="1">
      <alignment horizontal="right" vertical="center" shrinkToFit="1"/>
    </xf>
    <xf numFmtId="1" fontId="65" fillId="3" borderId="3" xfId="0" applyNumberFormat="1" applyFont="1" applyFill="1" applyBorder="1" applyAlignment="1">
      <alignment horizontal="left" vertical="center" shrinkToFit="1"/>
    </xf>
    <xf numFmtId="1" fontId="65" fillId="9" borderId="2" xfId="0" applyNumberFormat="1" applyFont="1" applyFill="1" applyBorder="1" applyAlignment="1">
      <alignment horizontal="right" vertical="center" shrinkToFit="1"/>
    </xf>
    <xf numFmtId="1" fontId="65" fillId="10" borderId="2" xfId="0" applyNumberFormat="1" applyFont="1" applyFill="1" applyBorder="1" applyAlignment="1">
      <alignment horizontal="right" vertical="center" shrinkToFit="1"/>
    </xf>
    <xf numFmtId="1" fontId="68" fillId="4" borderId="9" xfId="0" applyNumberFormat="1" applyFont="1" applyFill="1" applyBorder="1" applyAlignment="1">
      <alignment horizontal="right" vertical="center" shrinkToFit="1"/>
    </xf>
    <xf numFmtId="1" fontId="65" fillId="3" borderId="10" xfId="0" applyNumberFormat="1" applyFont="1" applyFill="1" applyBorder="1" applyAlignment="1">
      <alignment horizontal="right" vertical="center" shrinkToFit="1"/>
    </xf>
    <xf numFmtId="1" fontId="68" fillId="9" borderId="7" xfId="0" applyNumberFormat="1" applyFont="1" applyFill="1" applyBorder="1" applyAlignment="1">
      <alignment horizontal="right" vertical="center" shrinkToFit="1"/>
    </xf>
    <xf numFmtId="1" fontId="68" fillId="10" borderId="3" xfId="0" applyNumberFormat="1" applyFont="1" applyFill="1" applyBorder="1" applyAlignment="1">
      <alignment horizontal="right" vertical="center" shrinkToFit="1"/>
    </xf>
    <xf numFmtId="1" fontId="68" fillId="0" borderId="3" xfId="0" applyNumberFormat="1" applyFont="1" applyBorder="1" applyAlignment="1">
      <alignment horizontal="right" vertical="center" shrinkToFit="1"/>
    </xf>
    <xf numFmtId="1" fontId="66" fillId="0" borderId="3" xfId="0" applyNumberFormat="1" applyFont="1" applyBorder="1" applyAlignment="1" applyProtection="1">
      <alignment horizontal="right" vertical="center"/>
      <protection locked="0"/>
    </xf>
    <xf numFmtId="1" fontId="65" fillId="3" borderId="9" xfId="0" applyNumberFormat="1" applyFont="1" applyFill="1" applyBorder="1" applyAlignment="1">
      <alignment horizontal="right" vertical="center" shrinkToFit="1"/>
    </xf>
    <xf numFmtId="1" fontId="65" fillId="3" borderId="0" xfId="0" applyNumberFormat="1" applyFont="1" applyFill="1" applyAlignment="1">
      <alignment horizontal="right" vertical="center" shrinkToFit="1"/>
    </xf>
    <xf numFmtId="1" fontId="67" fillId="0" borderId="0" xfId="0" applyNumberFormat="1" applyFont="1" applyAlignment="1">
      <alignment horizontal="left" vertical="center" wrapText="1"/>
    </xf>
    <xf numFmtId="1" fontId="51" fillId="0" borderId="0" xfId="0" applyNumberFormat="1" applyFont="1" applyAlignment="1">
      <alignment horizontal="center" vertical="center" wrapText="1"/>
    </xf>
    <xf numFmtId="1" fontId="52" fillId="0" borderId="0" xfId="0" applyNumberFormat="1" applyFont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65" fillId="0" borderId="0" xfId="0" applyNumberFormat="1" applyFont="1" applyAlignment="1">
      <alignment vertical="center"/>
    </xf>
    <xf numFmtId="0" fontId="60" fillId="0" borderId="2" xfId="0" applyFont="1" applyBorder="1" applyAlignment="1">
      <alignment horizontal="center" vertical="top" shrinkToFit="1"/>
    </xf>
    <xf numFmtId="0" fontId="21" fillId="0" borderId="2" xfId="0" applyFont="1" applyBorder="1" applyAlignment="1">
      <alignment horizontal="center" vertical="top" shrinkToFit="1"/>
    </xf>
    <xf numFmtId="0" fontId="0" fillId="3" borderId="0" xfId="0" applyFill="1"/>
    <xf numFmtId="0" fontId="2" fillId="0" borderId="0" xfId="0" applyFont="1" applyAlignment="1">
      <alignment horizontal="left" vertical="top" indent="6"/>
    </xf>
    <xf numFmtId="1" fontId="65" fillId="12" borderId="0" xfId="0" applyNumberFormat="1" applyFont="1" applyFill="1" applyAlignment="1">
      <alignment horizontal="left" vertical="center"/>
    </xf>
    <xf numFmtId="0" fontId="0" fillId="0" borderId="2" xfId="0" applyBorder="1"/>
    <xf numFmtId="169" fontId="47" fillId="5" borderId="4" xfId="0" applyNumberFormat="1" applyFont="1" applyFill="1" applyBorder="1" applyAlignment="1">
      <alignment horizontal="center" vertical="center" wrapText="1"/>
    </xf>
    <xf numFmtId="169" fontId="21" fillId="2" borderId="4" xfId="0" applyNumberFormat="1" applyFont="1" applyFill="1" applyBorder="1" applyAlignment="1">
      <alignment horizontal="center" vertical="center" shrinkToFit="1"/>
    </xf>
    <xf numFmtId="164" fontId="21" fillId="0" borderId="3" xfId="0" applyNumberFormat="1" applyFont="1" applyBorder="1" applyAlignment="1">
      <alignment horizontal="right" vertical="center" shrinkToFit="1"/>
    </xf>
    <xf numFmtId="164" fontId="21" fillId="0" borderId="7" xfId="0" applyNumberFormat="1" applyFont="1" applyBorder="1" applyAlignment="1">
      <alignment horizontal="right" vertical="center" shrinkToFit="1"/>
    </xf>
    <xf numFmtId="164" fontId="47" fillId="0" borderId="3" xfId="0" applyNumberFormat="1" applyFont="1" applyBorder="1" applyAlignment="1" applyProtection="1">
      <alignment horizontal="right" vertical="center"/>
      <protection locked="0"/>
    </xf>
    <xf numFmtId="165" fontId="38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left" vertical="center" wrapText="1"/>
    </xf>
    <xf numFmtId="169" fontId="2" fillId="0" borderId="0" xfId="0" applyNumberFormat="1" applyFont="1" applyAlignment="1">
      <alignment horizontal="right" vertical="center" shrinkToFit="1"/>
    </xf>
    <xf numFmtId="0" fontId="51" fillId="0" borderId="0" xfId="0" applyFont="1" applyAlignment="1">
      <alignment horizontal="left" vertical="center" wrapText="1"/>
    </xf>
    <xf numFmtId="169" fontId="15" fillId="0" borderId="0" xfId="0" applyNumberFormat="1" applyFont="1" applyAlignment="1">
      <alignment horizontal="left" vertical="center" wrapText="1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69" fontId="18" fillId="0" borderId="0" xfId="0" applyNumberFormat="1" applyFont="1" applyAlignment="1">
      <alignment horizontal="left" vertical="center" wrapText="1"/>
    </xf>
    <xf numFmtId="0" fontId="60" fillId="0" borderId="0" xfId="0" applyFont="1" applyAlignment="1">
      <alignment horizontal="center" vertical="center"/>
    </xf>
    <xf numFmtId="169" fontId="18" fillId="0" borderId="0" xfId="0" applyNumberFormat="1" applyFont="1" applyAlignment="1">
      <alignment horizontal="left" vertical="center"/>
    </xf>
    <xf numFmtId="169" fontId="61" fillId="0" borderId="0" xfId="0" applyNumberFormat="1" applyFont="1" applyAlignment="1">
      <alignment horizontal="right" vertical="center" shrinkToFit="1"/>
    </xf>
    <xf numFmtId="169" fontId="61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169" fontId="60" fillId="5" borderId="0" xfId="0" applyNumberFormat="1" applyFont="1" applyFill="1" applyAlignment="1">
      <alignment vertical="center"/>
    </xf>
    <xf numFmtId="169" fontId="60" fillId="5" borderId="0" xfId="0" applyNumberFormat="1" applyFont="1" applyFill="1" applyAlignment="1">
      <alignment horizontal="right" vertical="center"/>
    </xf>
    <xf numFmtId="169" fontId="17" fillId="5" borderId="22" xfId="0" applyNumberFormat="1" applyFont="1" applyFill="1" applyBorder="1" applyAlignment="1">
      <alignment horizontal="center" vertical="center" wrapText="1"/>
    </xf>
    <xf numFmtId="169" fontId="60" fillId="2" borderId="22" xfId="0" applyNumberFormat="1" applyFont="1" applyFill="1" applyBorder="1" applyAlignment="1">
      <alignment horizontal="center" vertical="center" shrinkToFit="1"/>
    </xf>
    <xf numFmtId="169" fontId="60" fillId="7" borderId="22" xfId="0" applyNumberFormat="1" applyFont="1" applyFill="1" applyBorder="1" applyAlignment="1">
      <alignment horizontal="right" vertical="center" shrinkToFit="1"/>
    </xf>
    <xf numFmtId="169" fontId="60" fillId="8" borderId="22" xfId="0" applyNumberFormat="1" applyFont="1" applyFill="1" applyBorder="1" applyAlignment="1">
      <alignment horizontal="right" vertical="center" shrinkToFit="1"/>
    </xf>
    <xf numFmtId="169" fontId="60" fillId="3" borderId="22" xfId="0" applyNumberFormat="1" applyFont="1" applyFill="1" applyBorder="1" applyAlignment="1">
      <alignment horizontal="right" vertical="center" shrinkToFit="1"/>
    </xf>
    <xf numFmtId="169" fontId="60" fillId="4" borderId="22" xfId="0" applyNumberFormat="1" applyFont="1" applyFill="1" applyBorder="1" applyAlignment="1">
      <alignment horizontal="right" vertical="center" shrinkToFit="1"/>
    </xf>
    <xf numFmtId="169" fontId="60" fillId="9" borderId="22" xfId="0" applyNumberFormat="1" applyFont="1" applyFill="1" applyBorder="1" applyAlignment="1">
      <alignment horizontal="right" vertical="center" shrinkToFit="1"/>
    </xf>
    <xf numFmtId="169" fontId="60" fillId="10" borderId="22" xfId="0" applyNumberFormat="1" applyFont="1" applyFill="1" applyBorder="1" applyAlignment="1">
      <alignment horizontal="right" vertical="center" shrinkToFit="1"/>
    </xf>
    <xf numFmtId="169" fontId="17" fillId="0" borderId="22" xfId="0" applyNumberFormat="1" applyFont="1" applyBorder="1" applyAlignment="1" applyProtection="1">
      <alignment horizontal="right" vertical="center"/>
      <protection locked="0"/>
    </xf>
    <xf numFmtId="169" fontId="61" fillId="0" borderId="22" xfId="0" applyNumberFormat="1" applyFont="1" applyBorder="1" applyAlignment="1">
      <alignment horizontal="right" vertical="center" shrinkToFit="1"/>
    </xf>
    <xf numFmtId="169" fontId="60" fillId="0" borderId="22" xfId="0" applyNumberFormat="1" applyFont="1" applyBorder="1" applyAlignment="1">
      <alignment horizontal="right" vertical="center" shrinkToFit="1"/>
    </xf>
    <xf numFmtId="164" fontId="60" fillId="0" borderId="22" xfId="0" applyNumberFormat="1" applyFont="1" applyBorder="1" applyAlignment="1">
      <alignment horizontal="right" vertical="center" shrinkToFit="1"/>
    </xf>
    <xf numFmtId="169" fontId="60" fillId="0" borderId="22" xfId="0" applyNumberFormat="1" applyFont="1" applyBorder="1" applyAlignment="1">
      <alignment horizontal="right" vertical="center"/>
    </xf>
    <xf numFmtId="169" fontId="17" fillId="0" borderId="22" xfId="0" applyNumberFormat="1" applyFont="1" applyBorder="1" applyAlignment="1" applyProtection="1">
      <alignment vertical="center"/>
      <protection locked="0"/>
    </xf>
    <xf numFmtId="169" fontId="60" fillId="0" borderId="22" xfId="2" applyNumberFormat="1" applyFont="1" applyBorder="1" applyAlignment="1">
      <alignment horizontal="right" vertical="center" shrinkToFit="1"/>
    </xf>
    <xf numFmtId="169" fontId="60" fillId="0" borderId="22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 applyProtection="1">
      <alignment horizontal="right" vertical="center"/>
      <protection locked="0"/>
    </xf>
    <xf numFmtId="165" fontId="13" fillId="13" borderId="2" xfId="0" applyNumberFormat="1" applyFont="1" applyFill="1" applyBorder="1" applyAlignment="1">
      <alignment horizontal="left" vertical="top" shrinkToFit="1"/>
    </xf>
    <xf numFmtId="169" fontId="21" fillId="13" borderId="2" xfId="0" applyNumberFormat="1" applyFont="1" applyFill="1" applyBorder="1" applyAlignment="1">
      <alignment horizontal="right" vertical="top" shrinkToFit="1"/>
    </xf>
    <xf numFmtId="165" fontId="14" fillId="13" borderId="2" xfId="0" applyNumberFormat="1" applyFont="1" applyFill="1" applyBorder="1" applyAlignment="1">
      <alignment horizontal="left" vertical="top" shrinkToFit="1"/>
    </xf>
    <xf numFmtId="169" fontId="2" fillId="13" borderId="2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33" fillId="0" borderId="0" xfId="0" applyFont="1" applyAlignment="1">
      <alignment horizontal="center" vertical="center" wrapText="1"/>
    </xf>
    <xf numFmtId="169" fontId="21" fillId="7" borderId="2" xfId="0" applyNumberFormat="1" applyFont="1" applyFill="1" applyBorder="1" applyAlignment="1">
      <alignment horizontal="right" vertical="center" shrinkToFit="1"/>
    </xf>
    <xf numFmtId="0" fontId="75" fillId="0" borderId="2" xfId="0" applyFont="1" applyBorder="1" applyAlignment="1">
      <alignment horizontal="center" vertical="center" wrapText="1"/>
    </xf>
    <xf numFmtId="165" fontId="24" fillId="13" borderId="2" xfId="0" applyNumberFormat="1" applyFont="1" applyFill="1" applyBorder="1" applyAlignment="1">
      <alignment horizontal="right" vertical="center" shrinkToFit="1"/>
    </xf>
    <xf numFmtId="165" fontId="24" fillId="13" borderId="2" xfId="0" applyNumberFormat="1" applyFont="1" applyFill="1" applyBorder="1" applyAlignment="1">
      <alignment horizontal="right" vertical="top" shrinkToFit="1"/>
    </xf>
    <xf numFmtId="1" fontId="65" fillId="15" borderId="2" xfId="0" applyNumberFormat="1" applyFont="1" applyFill="1" applyBorder="1" applyAlignment="1">
      <alignment horizontal="right" vertical="center" shrinkToFit="1"/>
    </xf>
    <xf numFmtId="2" fontId="0" fillId="0" borderId="0" xfId="0" applyNumberFormat="1"/>
    <xf numFmtId="169" fontId="21" fillId="3" borderId="24" xfId="0" applyNumberFormat="1" applyFont="1" applyFill="1" applyBorder="1" applyAlignment="1">
      <alignment horizontal="right" vertical="center" shrinkToFit="1"/>
    </xf>
    <xf numFmtId="2" fontId="0" fillId="0" borderId="0" xfId="0" applyNumberFormat="1" applyAlignment="1">
      <alignment wrapText="1"/>
    </xf>
    <xf numFmtId="2" fontId="76" fillId="0" borderId="2" xfId="0" applyNumberFormat="1" applyFont="1" applyBorder="1" applyAlignment="1">
      <alignment horizontal="center" vertical="center" wrapText="1"/>
    </xf>
    <xf numFmtId="2" fontId="55" fillId="0" borderId="2" xfId="0" applyNumberFormat="1" applyFont="1" applyBorder="1"/>
    <xf numFmtId="0" fontId="55" fillId="0" borderId="2" xfId="0" applyFont="1" applyBorder="1" applyAlignment="1">
      <alignment horizontal="center"/>
    </xf>
    <xf numFmtId="164" fontId="51" fillId="0" borderId="2" xfId="0" applyNumberFormat="1" applyFont="1" applyBorder="1" applyAlignment="1">
      <alignment horizontal="center" vertical="center" wrapText="1"/>
    </xf>
    <xf numFmtId="2" fontId="55" fillId="0" borderId="2" xfId="0" applyNumberFormat="1" applyFont="1" applyBorder="1" applyAlignment="1">
      <alignment horizontal="center"/>
    </xf>
    <xf numFmtId="164" fontId="51" fillId="14" borderId="2" xfId="0" applyNumberFormat="1" applyFont="1" applyFill="1" applyBorder="1" applyAlignment="1">
      <alignment horizontal="center" vertical="center" wrapText="1"/>
    </xf>
    <xf numFmtId="2" fontId="55" fillId="14" borderId="2" xfId="0" applyNumberFormat="1" applyFont="1" applyFill="1" applyBorder="1" applyAlignment="1">
      <alignment horizontal="center"/>
    </xf>
    <xf numFmtId="2" fontId="55" fillId="0" borderId="0" xfId="0" applyNumberFormat="1" applyFont="1"/>
    <xf numFmtId="2" fontId="77" fillId="0" borderId="0" xfId="0" applyNumberFormat="1" applyFont="1"/>
    <xf numFmtId="2" fontId="77" fillId="0" borderId="0" xfId="0" applyNumberFormat="1" applyFont="1" applyAlignment="1">
      <alignment horizontal="right"/>
    </xf>
    <xf numFmtId="2" fontId="67" fillId="0" borderId="0" xfId="0" applyNumberFormat="1" applyFont="1" applyAlignment="1">
      <alignment horizontal="right" vertical="top"/>
    </xf>
    <xf numFmtId="2" fontId="77" fillId="0" borderId="0" xfId="0" applyNumberFormat="1" applyFont="1" applyAlignment="1">
      <alignment horizontal="right" vertical="top"/>
    </xf>
    <xf numFmtId="2" fontId="77" fillId="12" borderId="2" xfId="0" applyNumberFormat="1" applyFont="1" applyFill="1" applyBorder="1" applyAlignment="1">
      <alignment horizontal="center" vertical="center"/>
    </xf>
    <xf numFmtId="0" fontId="77" fillId="0" borderId="2" xfId="0" applyFont="1" applyBorder="1" applyAlignment="1">
      <alignment horizontal="center"/>
    </xf>
    <xf numFmtId="2" fontId="77" fillId="0" borderId="2" xfId="0" applyNumberFormat="1" applyFont="1" applyBorder="1" applyAlignment="1">
      <alignment horizontal="right"/>
    </xf>
    <xf numFmtId="169" fontId="60" fillId="16" borderId="22" xfId="0" applyNumberFormat="1" applyFont="1" applyFill="1" applyBorder="1" applyAlignment="1">
      <alignment horizontal="right" vertical="center" shrinkToFit="1"/>
    </xf>
    <xf numFmtId="169" fontId="21" fillId="16" borderId="3" xfId="0" applyNumberFormat="1" applyFont="1" applyFill="1" applyBorder="1" applyAlignment="1">
      <alignment horizontal="right" vertical="center" shrinkToFit="1"/>
    </xf>
    <xf numFmtId="1" fontId="68" fillId="16" borderId="2" xfId="0" applyNumberFormat="1" applyFont="1" applyFill="1" applyBorder="1" applyAlignment="1">
      <alignment horizontal="right" vertical="center" shrinkToFit="1"/>
    </xf>
    <xf numFmtId="2" fontId="77" fillId="17" borderId="2" xfId="0" applyNumberFormat="1" applyFont="1" applyFill="1" applyBorder="1" applyAlignment="1">
      <alignment horizontal="right"/>
    </xf>
    <xf numFmtId="169" fontId="21" fillId="16" borderId="20" xfId="0" applyNumberFormat="1" applyFont="1" applyFill="1" applyBorder="1" applyAlignment="1">
      <alignment horizontal="right" vertical="center" shrinkToFit="1"/>
    </xf>
    <xf numFmtId="1" fontId="68" fillId="16" borderId="18" xfId="0" applyNumberFormat="1" applyFont="1" applyFill="1" applyBorder="1" applyAlignment="1">
      <alignment horizontal="right" vertical="center" shrinkToFit="1"/>
    </xf>
    <xf numFmtId="169" fontId="21" fillId="16" borderId="21" xfId="0" applyNumberFormat="1" applyFont="1" applyFill="1" applyBorder="1" applyAlignment="1">
      <alignment horizontal="right" vertical="center" shrinkToFit="1"/>
    </xf>
    <xf numFmtId="1" fontId="68" fillId="16" borderId="19" xfId="0" applyNumberFormat="1" applyFont="1" applyFill="1" applyBorder="1" applyAlignment="1">
      <alignment horizontal="right" vertical="center" shrinkToFit="1"/>
    </xf>
    <xf numFmtId="167" fontId="40" fillId="16" borderId="0" xfId="3" applyFont="1" applyFill="1" applyAlignment="1">
      <alignment horizontal="left" vertical="center"/>
    </xf>
    <xf numFmtId="1" fontId="65" fillId="16" borderId="2" xfId="0" applyNumberFormat="1" applyFont="1" applyFill="1" applyBorder="1" applyAlignment="1">
      <alignment horizontal="right" vertical="center" shrinkToFit="1"/>
    </xf>
    <xf numFmtId="167" fontId="40" fillId="16" borderId="1" xfId="3" applyFont="1" applyFill="1" applyBorder="1" applyAlignment="1">
      <alignment vertical="center"/>
    </xf>
    <xf numFmtId="1" fontId="68" fillId="16" borderId="3" xfId="0" applyNumberFormat="1" applyFont="1" applyFill="1" applyBorder="1" applyAlignment="1">
      <alignment horizontal="right" vertical="center" shrinkToFit="1"/>
    </xf>
    <xf numFmtId="0" fontId="18" fillId="0" borderId="0" xfId="0" applyFont="1"/>
    <xf numFmtId="0" fontId="51" fillId="0" borderId="0" xfId="0" applyFont="1"/>
    <xf numFmtId="0" fontId="15" fillId="0" borderId="0" xfId="0" applyFont="1"/>
    <xf numFmtId="0" fontId="47" fillId="5" borderId="6" xfId="0" applyFont="1" applyFill="1" applyBorder="1" applyAlignment="1">
      <alignment horizontal="center" vertical="center" wrapText="1"/>
    </xf>
    <xf numFmtId="169" fontId="17" fillId="5" borderId="2" xfId="0" applyNumberFormat="1" applyFont="1" applyFill="1" applyBorder="1" applyAlignment="1">
      <alignment horizontal="center" vertical="center" wrapText="1"/>
    </xf>
    <xf numFmtId="169" fontId="47" fillId="5" borderId="2" xfId="0" applyNumberFormat="1" applyFont="1" applyFill="1" applyBorder="1" applyAlignment="1">
      <alignment horizontal="center" vertical="center" wrapText="1"/>
    </xf>
    <xf numFmtId="1" fontId="52" fillId="5" borderId="2" xfId="0" applyNumberFormat="1" applyFont="1" applyFill="1" applyBorder="1" applyAlignment="1">
      <alignment horizontal="center" vertical="center" wrapText="1"/>
    </xf>
    <xf numFmtId="169" fontId="60" fillId="7" borderId="2" xfId="0" applyNumberFormat="1" applyFont="1" applyFill="1" applyBorder="1" applyAlignment="1">
      <alignment horizontal="right" vertical="center" shrinkToFit="1"/>
    </xf>
    <xf numFmtId="169" fontId="53" fillId="7" borderId="2" xfId="0" applyNumberFormat="1" applyFont="1" applyFill="1" applyBorder="1" applyAlignment="1">
      <alignment horizontal="right" vertical="center" shrinkToFit="1"/>
    </xf>
    <xf numFmtId="1" fontId="53" fillId="7" borderId="2" xfId="0" applyNumberFormat="1" applyFont="1" applyFill="1" applyBorder="1" applyAlignment="1">
      <alignment horizontal="right" vertical="center" shrinkToFit="1"/>
    </xf>
    <xf numFmtId="169" fontId="60" fillId="8" borderId="7" xfId="0" applyNumberFormat="1" applyFont="1" applyFill="1" applyBorder="1" applyAlignment="1">
      <alignment horizontal="right" vertical="center" shrinkToFit="1"/>
    </xf>
    <xf numFmtId="169" fontId="21" fillId="8" borderId="7" xfId="0" applyNumberFormat="1" applyFont="1" applyFill="1" applyBorder="1" applyAlignment="1">
      <alignment horizontal="right" vertical="center" shrinkToFit="1"/>
    </xf>
    <xf numFmtId="1" fontId="53" fillId="8" borderId="10" xfId="0" applyNumberFormat="1" applyFont="1" applyFill="1" applyBorder="1" applyAlignment="1">
      <alignment horizontal="right" vertical="center" shrinkToFit="1"/>
    </xf>
    <xf numFmtId="169" fontId="18" fillId="0" borderId="2" xfId="0" applyNumberFormat="1" applyFont="1" applyBorder="1"/>
    <xf numFmtId="169" fontId="15" fillId="0" borderId="2" xfId="0" applyNumberFormat="1" applyFont="1" applyBorder="1"/>
    <xf numFmtId="1" fontId="51" fillId="0" borderId="2" xfId="0" applyNumberFormat="1" applyFont="1" applyBorder="1"/>
    <xf numFmtId="169" fontId="60" fillId="8" borderId="8" xfId="0" applyNumberFormat="1" applyFont="1" applyFill="1" applyBorder="1" applyAlignment="1">
      <alignment horizontal="right" vertical="center" shrinkToFit="1"/>
    </xf>
    <xf numFmtId="169" fontId="21" fillId="8" borderId="8" xfId="0" applyNumberFormat="1" applyFont="1" applyFill="1" applyBorder="1" applyAlignment="1">
      <alignment horizontal="right" vertical="center" shrinkToFit="1"/>
    </xf>
    <xf numFmtId="1" fontId="53" fillId="8" borderId="9" xfId="0" applyNumberFormat="1" applyFont="1" applyFill="1" applyBorder="1" applyAlignment="1">
      <alignment horizontal="right" vertical="center" shrinkToFit="1"/>
    </xf>
    <xf numFmtId="169" fontId="17" fillId="0" borderId="2" xfId="0" applyNumberFormat="1" applyFont="1" applyBorder="1"/>
    <xf numFmtId="169" fontId="52" fillId="0" borderId="2" xfId="0" applyNumberFormat="1" applyFont="1" applyBorder="1"/>
    <xf numFmtId="1" fontId="52" fillId="0" borderId="2" xfId="0" applyNumberFormat="1" applyFont="1" applyBorder="1"/>
    <xf numFmtId="169" fontId="47" fillId="0" borderId="2" xfId="0" applyNumberFormat="1" applyFont="1" applyBorder="1"/>
    <xf numFmtId="165" fontId="38" fillId="3" borderId="2" xfId="0" applyNumberFormat="1" applyFont="1" applyFill="1" applyBorder="1" applyAlignment="1">
      <alignment horizontal="center" vertical="center" shrinkToFit="1"/>
    </xf>
    <xf numFmtId="2" fontId="55" fillId="0" borderId="0" xfId="0" applyNumberFormat="1" applyFont="1" applyAlignment="1">
      <alignment horizontal="center" wrapText="1"/>
    </xf>
    <xf numFmtId="164" fontId="53" fillId="3" borderId="2" xfId="0" applyNumberFormat="1" applyFont="1" applyFill="1" applyBorder="1" applyAlignment="1">
      <alignment horizontal="right" vertical="center" shrinkToFit="1"/>
    </xf>
    <xf numFmtId="164" fontId="53" fillId="3" borderId="3" xfId="0" applyNumberFormat="1" applyFont="1" applyFill="1" applyBorder="1" applyAlignment="1">
      <alignment horizontal="right" vertical="center" shrinkToFit="1"/>
    </xf>
    <xf numFmtId="164" fontId="53" fillId="0" borderId="6" xfId="0" applyNumberFormat="1" applyFont="1" applyBorder="1" applyAlignment="1">
      <alignment horizontal="right" vertical="center"/>
    </xf>
    <xf numFmtId="164" fontId="53" fillId="0" borderId="6" xfId="2" applyNumberFormat="1" applyFont="1" applyBorder="1" applyAlignment="1">
      <alignment horizontal="right" vertical="center" shrinkToFit="1"/>
    </xf>
    <xf numFmtId="164" fontId="53" fillId="0" borderId="6" xfId="0" applyNumberFormat="1" applyFont="1" applyBorder="1" applyAlignment="1">
      <alignment horizontal="right" vertical="center" shrinkToFit="1"/>
    </xf>
    <xf numFmtId="164" fontId="53" fillId="0" borderId="6" xfId="0" applyNumberFormat="1" applyFont="1" applyBorder="1" applyAlignment="1">
      <alignment horizontal="right" vertical="center" wrapText="1"/>
    </xf>
    <xf numFmtId="169" fontId="60" fillId="0" borderId="3" xfId="0" applyNumberFormat="1" applyFont="1" applyBorder="1" applyAlignment="1">
      <alignment horizontal="right" vertical="center" shrinkToFit="1"/>
    </xf>
    <xf numFmtId="0" fontId="30" fillId="18" borderId="10" xfId="0" applyFont="1" applyFill="1" applyBorder="1" applyAlignment="1">
      <alignment horizontal="center" vertical="center" wrapText="1"/>
    </xf>
    <xf numFmtId="0" fontId="27" fillId="18" borderId="12" xfId="0" applyFont="1" applyFill="1" applyBorder="1" applyAlignment="1">
      <alignment horizontal="center" vertical="center" wrapText="1"/>
    </xf>
    <xf numFmtId="169" fontId="17" fillId="18" borderId="2" xfId="0" applyNumberFormat="1" applyFont="1" applyFill="1" applyBorder="1" applyAlignment="1">
      <alignment horizontal="center" vertical="center" wrapText="1"/>
    </xf>
    <xf numFmtId="169" fontId="47" fillId="18" borderId="2" xfId="0" applyNumberFormat="1" applyFont="1" applyFill="1" applyBorder="1" applyAlignment="1">
      <alignment horizontal="center" vertical="center" wrapText="1"/>
    </xf>
    <xf numFmtId="1" fontId="52" fillId="18" borderId="2" xfId="0" applyNumberFormat="1" applyFont="1" applyFill="1" applyBorder="1" applyAlignment="1">
      <alignment horizontal="center" vertical="center" wrapText="1"/>
    </xf>
    <xf numFmtId="169" fontId="60" fillId="19" borderId="3" xfId="0" applyNumberFormat="1" applyFont="1" applyFill="1" applyBorder="1" applyAlignment="1">
      <alignment horizontal="right" vertical="center" shrinkToFit="1"/>
    </xf>
    <xf numFmtId="1" fontId="68" fillId="19" borderId="2" xfId="0" applyNumberFormat="1" applyFont="1" applyFill="1" applyBorder="1" applyAlignment="1">
      <alignment horizontal="right" vertical="center" shrinkToFit="1"/>
    </xf>
    <xf numFmtId="169" fontId="53" fillId="19" borderId="10" xfId="0" applyNumberFormat="1" applyFont="1" applyFill="1" applyBorder="1" applyAlignment="1">
      <alignment horizontal="right" vertical="center" shrinkToFit="1"/>
    </xf>
    <xf numFmtId="1" fontId="53" fillId="19" borderId="10" xfId="0" applyNumberFormat="1" applyFont="1" applyFill="1" applyBorder="1" applyAlignment="1">
      <alignment horizontal="right" vertical="center" shrinkToFit="1"/>
    </xf>
    <xf numFmtId="2" fontId="77" fillId="17" borderId="2" xfId="0" applyNumberFormat="1" applyFont="1" applyFill="1" applyBorder="1" applyAlignment="1">
      <alignment horizontal="center" wrapText="1"/>
    </xf>
    <xf numFmtId="2" fontId="77" fillId="20" borderId="2" xfId="0" applyNumberFormat="1" applyFont="1" applyFill="1" applyBorder="1"/>
    <xf numFmtId="2" fontId="77" fillId="17" borderId="2" xfId="0" applyNumberFormat="1" applyFont="1" applyFill="1" applyBorder="1"/>
    <xf numFmtId="2" fontId="77" fillId="0" borderId="2" xfId="0" applyNumberFormat="1" applyFont="1" applyBorder="1"/>
    <xf numFmtId="169" fontId="21" fillId="5" borderId="0" xfId="0" applyNumberFormat="1" applyFont="1" applyFill="1" applyAlignment="1">
      <alignment horizontal="right" vertical="center"/>
    </xf>
    <xf numFmtId="0" fontId="0" fillId="3" borderId="5" xfId="0" applyFill="1" applyBorder="1"/>
    <xf numFmtId="0" fontId="10" fillId="0" borderId="2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0" borderId="2" xfId="0" applyBorder="1"/>
    <xf numFmtId="0" fontId="9" fillId="0" borderId="2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167" fontId="23" fillId="0" borderId="2" xfId="3" applyFont="1" applyBorder="1" applyAlignment="1">
      <alignment horizontal="left" vertical="top" wrapText="1"/>
    </xf>
    <xf numFmtId="0" fontId="9" fillId="13" borderId="6" xfId="0" applyFont="1" applyFill="1" applyBorder="1" applyAlignment="1">
      <alignment horizontal="left" vertical="top" wrapText="1"/>
    </xf>
    <xf numFmtId="0" fontId="9" fillId="13" borderId="3" xfId="0" applyFont="1" applyFill="1" applyBorder="1" applyAlignment="1">
      <alignment horizontal="left" vertical="top" wrapText="1"/>
    </xf>
    <xf numFmtId="0" fontId="10" fillId="13" borderId="6" xfId="0" applyFont="1" applyFill="1" applyBorder="1" applyAlignment="1">
      <alignment horizontal="left" vertical="top" wrapText="1"/>
    </xf>
    <xf numFmtId="0" fontId="10" fillId="13" borderId="3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6" xfId="0" applyBorder="1"/>
    <xf numFmtId="0" fontId="9" fillId="4" borderId="6" xfId="0" applyFont="1" applyFill="1" applyBorder="1" applyAlignment="1">
      <alignment horizontal="left" vertical="center" wrapText="1"/>
    </xf>
    <xf numFmtId="167" fontId="21" fillId="5" borderId="0" xfId="3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0" fontId="0" fillId="0" borderId="0" xfId="0"/>
    <xf numFmtId="0" fontId="56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0" fillId="4" borderId="0" xfId="0" applyFont="1" applyFill="1" applyAlignment="1">
      <alignment horizontal="left" vertical="center" wrapText="1"/>
    </xf>
    <xf numFmtId="0" fontId="33" fillId="9" borderId="0" xfId="0" applyFont="1" applyFill="1" applyAlignment="1">
      <alignment horizontal="left" vertical="center" wrapText="1"/>
    </xf>
    <xf numFmtId="0" fontId="62" fillId="10" borderId="0" xfId="0" applyFont="1" applyFill="1" applyAlignment="1">
      <alignment horizontal="left" vertical="center" wrapText="1"/>
    </xf>
    <xf numFmtId="0" fontId="33" fillId="10" borderId="0" xfId="0" applyFont="1" applyFill="1" applyAlignment="1">
      <alignment horizontal="left" vertical="center" wrapText="1"/>
    </xf>
    <xf numFmtId="0" fontId="63" fillId="16" borderId="0" xfId="0" applyFont="1" applyFill="1" applyAlignment="1">
      <alignment horizontal="left" vertical="center" wrapText="1"/>
    </xf>
    <xf numFmtId="0" fontId="42" fillId="16" borderId="0" xfId="0" applyFont="1" applyFill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36" fillId="10" borderId="0" xfId="0" applyFont="1" applyFill="1" applyAlignment="1">
      <alignment horizontal="left" vertical="center" wrapText="1"/>
    </xf>
    <xf numFmtId="0" fontId="64" fillId="16" borderId="0" xfId="0" applyFont="1" applyFill="1" applyAlignment="1">
      <alignment horizontal="left" vertical="center" wrapText="1"/>
    </xf>
    <xf numFmtId="0" fontId="41" fillId="16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4" fillId="9" borderId="0" xfId="0" applyFont="1" applyFill="1" applyAlignment="1">
      <alignment horizontal="left" vertical="center" wrapText="1"/>
    </xf>
    <xf numFmtId="0" fontId="33" fillId="16" borderId="0" xfId="0" applyFont="1" applyFill="1" applyAlignment="1">
      <alignment horizontal="left" vertical="center" wrapText="1"/>
    </xf>
    <xf numFmtId="165" fontId="32" fillId="0" borderId="0" xfId="0" applyNumberFormat="1" applyFont="1" applyAlignment="1">
      <alignment horizontal="left" vertical="center" shrinkToFit="1"/>
    </xf>
    <xf numFmtId="0" fontId="35" fillId="4" borderId="0" xfId="0" applyFont="1" applyFill="1" applyAlignment="1">
      <alignment horizontal="left" vertical="center" wrapText="1"/>
    </xf>
    <xf numFmtId="0" fontId="49" fillId="10" borderId="0" xfId="0" applyFont="1" applyFill="1" applyAlignment="1">
      <alignment horizontal="left" vertical="center" wrapText="1"/>
    </xf>
    <xf numFmtId="0" fontId="48" fillId="16" borderId="0" xfId="0" applyFont="1" applyFill="1" applyAlignment="1">
      <alignment horizontal="left" vertical="center" wrapText="1"/>
    </xf>
    <xf numFmtId="0" fontId="36" fillId="16" borderId="0" xfId="0" applyFont="1" applyFill="1" applyAlignment="1">
      <alignment horizontal="left" vertical="center" wrapText="1"/>
    </xf>
    <xf numFmtId="0" fontId="63" fillId="10" borderId="0" xfId="0" applyFont="1" applyFill="1" applyAlignment="1">
      <alignment horizontal="left" vertical="center" wrapText="1"/>
    </xf>
    <xf numFmtId="0" fontId="42" fillId="10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167" fontId="40" fillId="16" borderId="0" xfId="3" applyFont="1" applyFill="1" applyAlignment="1">
      <alignment horizontal="left" vertical="center"/>
    </xf>
    <xf numFmtId="0" fontId="46" fillId="10" borderId="0" xfId="0" applyFont="1" applyFill="1" applyAlignment="1">
      <alignment horizontal="left" vertical="center" wrapText="1"/>
    </xf>
    <xf numFmtId="0" fontId="44" fillId="16" borderId="0" xfId="0" applyFont="1" applyFill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33" fillId="9" borderId="0" xfId="0" applyFont="1" applyFill="1" applyAlignment="1">
      <alignment horizontal="left" vertical="center"/>
    </xf>
    <xf numFmtId="0" fontId="36" fillId="16" borderId="15" xfId="0" applyFont="1" applyFill="1" applyBorder="1" applyAlignment="1">
      <alignment horizontal="left" vertical="center" wrapText="1"/>
    </xf>
    <xf numFmtId="0" fontId="36" fillId="16" borderId="16" xfId="0" applyFont="1" applyFill="1" applyBorder="1" applyAlignment="1">
      <alignment horizontal="left" vertical="center" wrapText="1"/>
    </xf>
    <xf numFmtId="0" fontId="36" fillId="16" borderId="17" xfId="0" applyFont="1" applyFill="1" applyBorder="1" applyAlignment="1">
      <alignment horizontal="left" vertical="center" wrapText="1"/>
    </xf>
    <xf numFmtId="0" fontId="36" fillId="16" borderId="23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73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center" wrapText="1"/>
    </xf>
    <xf numFmtId="0" fontId="33" fillId="7" borderId="0" xfId="0" applyFont="1" applyFill="1" applyAlignment="1">
      <alignment horizontal="left" vertical="center" wrapText="1"/>
    </xf>
    <xf numFmtId="0" fontId="33" fillId="8" borderId="0" xfId="0" applyFont="1" applyFill="1" applyAlignment="1">
      <alignment horizontal="left" vertical="center" wrapText="1"/>
    </xf>
    <xf numFmtId="0" fontId="33" fillId="11" borderId="13" xfId="0" applyFont="1" applyFill="1" applyBorder="1" applyAlignment="1">
      <alignment horizontal="left" vertical="center" wrapText="1"/>
    </xf>
    <xf numFmtId="0" fontId="33" fillId="11" borderId="14" xfId="0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5" fillId="4" borderId="15" xfId="0" applyFont="1" applyFill="1" applyBorder="1" applyAlignment="1">
      <alignment horizontal="left" vertical="center" wrapText="1"/>
    </xf>
    <xf numFmtId="0" fontId="33" fillId="9" borderId="15" xfId="0" applyFont="1" applyFill="1" applyBorder="1" applyAlignment="1">
      <alignment horizontal="left" vertical="center" wrapText="1"/>
    </xf>
    <xf numFmtId="0" fontId="36" fillId="10" borderId="15" xfId="0" applyFont="1" applyFill="1" applyBorder="1" applyAlignment="1">
      <alignment horizontal="left" vertical="center" wrapText="1"/>
    </xf>
    <xf numFmtId="0" fontId="34" fillId="3" borderId="6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3" fillId="0" borderId="6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11" borderId="0" xfId="0" applyFont="1" applyFill="1" applyAlignment="1">
      <alignment horizontal="left" vertical="center" wrapText="1"/>
    </xf>
    <xf numFmtId="0" fontId="33" fillId="11" borderId="25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0" fontId="80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33" fillId="8" borderId="6" xfId="0" applyFont="1" applyFill="1" applyBorder="1" applyAlignment="1">
      <alignment horizontal="left" vertical="center" wrapText="1"/>
    </xf>
    <xf numFmtId="0" fontId="33" fillId="8" borderId="4" xfId="0" applyFont="1" applyFill="1" applyBorder="1" applyAlignment="1">
      <alignment horizontal="left" vertical="center" wrapText="1"/>
    </xf>
    <xf numFmtId="0" fontId="33" fillId="8" borderId="3" xfId="0" applyFont="1" applyFill="1" applyBorder="1" applyAlignment="1">
      <alignment horizontal="left" vertical="center" wrapText="1"/>
    </xf>
    <xf numFmtId="165" fontId="32" fillId="0" borderId="26" xfId="0" applyNumberFormat="1" applyFont="1" applyBorder="1" applyAlignment="1">
      <alignment horizontal="left" vertical="center" shrinkToFit="1"/>
    </xf>
    <xf numFmtId="165" fontId="32" fillId="0" borderId="27" xfId="0" applyNumberFormat="1" applyFont="1" applyBorder="1" applyAlignment="1">
      <alignment horizontal="left" vertical="center" shrinkToFit="1"/>
    </xf>
    <xf numFmtId="165" fontId="32" fillId="0" borderId="28" xfId="0" applyNumberFormat="1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8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3" fillId="7" borderId="26" xfId="0" applyFont="1" applyFill="1" applyBorder="1" applyAlignment="1">
      <alignment horizontal="left" vertical="center" wrapText="1"/>
    </xf>
    <xf numFmtId="0" fontId="33" fillId="7" borderId="27" xfId="0" applyFont="1" applyFill="1" applyBorder="1" applyAlignment="1">
      <alignment horizontal="left" vertical="center" wrapText="1"/>
    </xf>
    <xf numFmtId="0" fontId="33" fillId="7" borderId="28" xfId="0" applyFont="1" applyFill="1" applyBorder="1" applyAlignment="1">
      <alignment horizontal="left" vertical="center" wrapText="1"/>
    </xf>
    <xf numFmtId="0" fontId="33" fillId="19" borderId="26" xfId="0" applyFont="1" applyFill="1" applyBorder="1" applyAlignment="1">
      <alignment horizontal="left" vertical="center" wrapText="1"/>
    </xf>
    <xf numFmtId="0" fontId="33" fillId="19" borderId="27" xfId="0" applyFont="1" applyFill="1" applyBorder="1" applyAlignment="1">
      <alignment horizontal="left" vertical="center" wrapText="1"/>
    </xf>
    <xf numFmtId="0" fontId="33" fillId="19" borderId="28" xfId="0" applyFont="1" applyFill="1" applyBorder="1" applyAlignment="1">
      <alignment horizontal="left" vertical="center" wrapText="1"/>
    </xf>
    <xf numFmtId="0" fontId="27" fillId="3" borderId="26" xfId="0" applyFont="1" applyFill="1" applyBorder="1" applyAlignment="1">
      <alignment horizontal="left" vertical="center" wrapText="1"/>
    </xf>
    <xf numFmtId="0" fontId="27" fillId="3" borderId="27" xfId="0" applyFont="1" applyFill="1" applyBorder="1" applyAlignment="1">
      <alignment horizontal="left" vertical="center" wrapText="1"/>
    </xf>
    <xf numFmtId="0" fontId="27" fillId="3" borderId="28" xfId="0" applyFont="1" applyFill="1" applyBorder="1" applyAlignment="1">
      <alignment horizontal="left" vertical="center" wrapText="1"/>
    </xf>
    <xf numFmtId="0" fontId="82" fillId="3" borderId="0" xfId="0" applyFont="1" applyFill="1" applyAlignment="1">
      <alignment horizontal="left" vertical="center"/>
    </xf>
    <xf numFmtId="0" fontId="83" fillId="3" borderId="0" xfId="0" applyFont="1" applyFill="1" applyAlignment="1">
      <alignment horizontal="left" vertical="center"/>
    </xf>
    <xf numFmtId="0" fontId="52" fillId="3" borderId="0" xfId="0" applyFont="1" applyFill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81" fillId="0" borderId="0" xfId="0" applyFont="1"/>
  </cellXfs>
  <cellStyles count="16">
    <cellStyle name="Comma 2" xfId="1" xr:uid="{00000000-0005-0000-0000-000000000000}"/>
    <cellStyle name="Excel Built-in Comma" xfId="2" xr:uid="{00000000-0005-0000-0000-000001000000}"/>
    <cellStyle name="Excel Built-in Normal" xfId="11" xr:uid="{832E6216-E641-421F-8FAD-5DC58BF5BE6C}"/>
    <cellStyle name="Excel Built-in Normal 1" xfId="3" xr:uid="{00000000-0005-0000-0000-000002000000}"/>
    <cellStyle name="Heading" xfId="4" xr:uid="{00000000-0005-0000-0000-000003000000}"/>
    <cellStyle name="Heading1" xfId="5" xr:uid="{00000000-0005-0000-0000-000004000000}"/>
    <cellStyle name="Normal 2" xfId="6" xr:uid="{00000000-0005-0000-0000-000006000000}"/>
    <cellStyle name="Normal 2 2" xfId="12" xr:uid="{D6AAF3D0-86FA-4B10-8536-8B42954A9085}"/>
    <cellStyle name="Normal 3" xfId="7" xr:uid="{00000000-0005-0000-0000-000007000000}"/>
    <cellStyle name="Normal 3 2" xfId="13" xr:uid="{A953665E-2C5C-4C04-8FE5-B2D16E82873C}"/>
    <cellStyle name="Normal 4" xfId="10" xr:uid="{2BEAF95A-E75E-497F-9C76-4B8A042BFC7C}"/>
    <cellStyle name="Normalno" xfId="0" builtinId="0" customBuiltin="1"/>
    <cellStyle name="Normalno 2" xfId="15" xr:uid="{F2C72911-F1D5-4DB7-A95E-E3788DDEBD60}"/>
    <cellStyle name="Obično_List7" xfId="14" xr:uid="{EFBA6473-4D99-4E8A-A584-6506DB7AE551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7"/>
  <sheetViews>
    <sheetView topLeftCell="A10" workbookViewId="0">
      <selection activeCell="L13" sqref="L13"/>
    </sheetView>
  </sheetViews>
  <sheetFormatPr defaultRowHeight="15.75"/>
  <cols>
    <col min="1" max="4" width="8.125" customWidth="1"/>
    <col min="5" max="6" width="12.875" style="65" customWidth="1"/>
    <col min="7" max="7" width="10.875" style="97" customWidth="1"/>
    <col min="8" max="8" width="7.125" style="2" customWidth="1"/>
    <col min="9" max="9" width="7.125" style="207" customWidth="1"/>
    <col min="10" max="10" width="9.75" customWidth="1"/>
    <col min="11" max="1021" width="8.125" customWidth="1"/>
  </cols>
  <sheetData>
    <row r="1" spans="1:1020" ht="54" customHeight="1">
      <c r="A1" s="289" t="s">
        <v>302</v>
      </c>
      <c r="B1" s="289"/>
      <c r="C1" s="289"/>
      <c r="D1" s="289"/>
      <c r="E1" s="289"/>
      <c r="F1" s="289"/>
      <c r="G1" s="289"/>
      <c r="H1" s="289"/>
      <c r="I1" s="20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</row>
    <row r="2" spans="1:1020" ht="17.25">
      <c r="A2" s="199" t="s">
        <v>303</v>
      </c>
      <c r="B2" s="199"/>
      <c r="C2" s="199"/>
      <c r="D2" s="199"/>
      <c r="E2" s="199"/>
      <c r="F2" s="199"/>
      <c r="G2" s="199"/>
      <c r="H2" s="9"/>
    </row>
    <row r="3" spans="1:1020" ht="17.25">
      <c r="A3" s="199" t="s">
        <v>304</v>
      </c>
      <c r="B3" s="199"/>
      <c r="C3" s="199"/>
      <c r="D3" s="199"/>
      <c r="E3" s="199"/>
      <c r="F3" s="199"/>
      <c r="G3" s="199"/>
      <c r="H3" s="9"/>
    </row>
    <row r="4" spans="1:1020" ht="14.25">
      <c r="A4" s="10" t="s">
        <v>257</v>
      </c>
      <c r="B4" s="10"/>
      <c r="C4" s="10"/>
      <c r="D4" s="10"/>
      <c r="E4" s="10"/>
      <c r="F4" s="10"/>
      <c r="G4" s="10"/>
      <c r="H4" s="10"/>
    </row>
    <row r="5" spans="1:1020" ht="14.25">
      <c r="A5" s="200" t="s">
        <v>270</v>
      </c>
      <c r="B5" s="200"/>
      <c r="C5" s="200"/>
      <c r="D5" s="200"/>
      <c r="E5" s="200"/>
      <c r="F5" s="198"/>
    </row>
    <row r="6" spans="1:1020" ht="31.5">
      <c r="A6" s="3"/>
      <c r="B6" s="286"/>
      <c r="C6" s="286"/>
      <c r="D6" s="286"/>
      <c r="E6" s="62" t="s">
        <v>163</v>
      </c>
      <c r="F6" s="62" t="s">
        <v>264</v>
      </c>
      <c r="G6" s="98" t="s">
        <v>277</v>
      </c>
      <c r="H6" s="60" t="s">
        <v>268</v>
      </c>
      <c r="I6" s="210" t="s">
        <v>269</v>
      </c>
    </row>
    <row r="7" spans="1:1020">
      <c r="A7" s="4"/>
      <c r="B7" s="286"/>
      <c r="C7" s="286"/>
      <c r="D7" s="286"/>
      <c r="E7" s="63" t="s">
        <v>265</v>
      </c>
      <c r="F7" s="63" t="s">
        <v>266</v>
      </c>
      <c r="G7" s="99" t="s">
        <v>127</v>
      </c>
      <c r="H7" s="64" t="s">
        <v>45</v>
      </c>
      <c r="I7" s="212">
        <v>5</v>
      </c>
    </row>
    <row r="8" spans="1:1020" ht="15" customHeight="1">
      <c r="A8" s="287" t="s">
        <v>0</v>
      </c>
      <c r="B8" s="287"/>
      <c r="C8" s="287"/>
      <c r="D8" s="287"/>
      <c r="E8" s="62"/>
      <c r="F8" s="62"/>
      <c r="G8" s="100"/>
      <c r="H8" s="61"/>
      <c r="I8" s="211"/>
    </row>
    <row r="9" spans="1:1020" ht="15" customHeight="1">
      <c r="A9" s="5">
        <v>6</v>
      </c>
      <c r="B9" s="284" t="s">
        <v>1</v>
      </c>
      <c r="C9" s="284"/>
      <c r="D9" s="284"/>
      <c r="E9" s="66">
        <f>'Opći dio'!D8</f>
        <v>2128510</v>
      </c>
      <c r="F9" s="66">
        <f>'Opći dio'!E8</f>
        <v>1089021</v>
      </c>
      <c r="G9" s="101">
        <f>'Opći dio'!F8</f>
        <v>1007986.27</v>
      </c>
      <c r="H9" s="213">
        <f>(G9/E9)*100</f>
        <v>47.35642632639734</v>
      </c>
      <c r="I9" s="214">
        <f>(G9/F9)*100</f>
        <v>92.558937798261013</v>
      </c>
    </row>
    <row r="10" spans="1:1020" ht="25.5" customHeight="1">
      <c r="A10" s="5">
        <v>7</v>
      </c>
      <c r="B10" s="284" t="s">
        <v>2</v>
      </c>
      <c r="C10" s="284"/>
      <c r="D10" s="284"/>
      <c r="E10" s="66">
        <f>'Opći dio'!D25</f>
        <v>79650</v>
      </c>
      <c r="F10" s="66">
        <f>'Opći dio'!E25</f>
        <v>25000</v>
      </c>
      <c r="G10" s="101">
        <f>'Opći dio'!F25</f>
        <v>26684.32</v>
      </c>
      <c r="H10" s="213">
        <f t="shared" ref="H10:H23" si="0">(G10/E10)*100</f>
        <v>33.501971123666038</v>
      </c>
      <c r="I10" s="214">
        <f t="shared" ref="I10:I23" si="1">(G10/F10)*100</f>
        <v>106.73728</v>
      </c>
    </row>
    <row r="11" spans="1:1020" ht="15" customHeight="1">
      <c r="A11" s="6"/>
      <c r="B11" s="285" t="s">
        <v>3</v>
      </c>
      <c r="C11" s="285"/>
      <c r="D11" s="285"/>
      <c r="E11" s="67">
        <f>SUM(E9:E10)</f>
        <v>2208160</v>
      </c>
      <c r="F11" s="67">
        <f>SUM(F9:F10)</f>
        <v>1114021</v>
      </c>
      <c r="G11" s="102">
        <f t="shared" ref="G11" si="2">SUM(G9:G10)</f>
        <v>1034670.59</v>
      </c>
      <c r="H11" s="215">
        <f t="shared" si="0"/>
        <v>46.856685656836461</v>
      </c>
      <c r="I11" s="216">
        <f t="shared" si="1"/>
        <v>92.877117217718521</v>
      </c>
    </row>
    <row r="12" spans="1:1020">
      <c r="A12" s="5">
        <v>3</v>
      </c>
      <c r="B12" s="284" t="s">
        <v>4</v>
      </c>
      <c r="C12" s="284"/>
      <c r="D12" s="284"/>
      <c r="E12" s="66">
        <f>'Opći dio'!D29</f>
        <v>792400</v>
      </c>
      <c r="F12" s="66">
        <f>'Opći dio'!E29</f>
        <v>711582</v>
      </c>
      <c r="G12" s="101">
        <f>'Opći dio'!F29</f>
        <v>679200.48</v>
      </c>
      <c r="H12" s="213">
        <f t="shared" si="0"/>
        <v>85.714346289752655</v>
      </c>
      <c r="I12" s="214">
        <f t="shared" si="1"/>
        <v>95.44936212551751</v>
      </c>
    </row>
    <row r="13" spans="1:1020" ht="27" customHeight="1">
      <c r="A13" s="5">
        <v>4</v>
      </c>
      <c r="B13" s="284" t="s">
        <v>5</v>
      </c>
      <c r="C13" s="284"/>
      <c r="D13" s="284"/>
      <c r="E13" s="66">
        <f>'Opći dio'!D52</f>
        <v>1467200</v>
      </c>
      <c r="F13" s="66">
        <f>'Opći dio'!E52</f>
        <v>446340</v>
      </c>
      <c r="G13" s="101">
        <f>'Opći dio'!F52</f>
        <v>463157.41999999993</v>
      </c>
      <c r="H13" s="213">
        <f t="shared" si="0"/>
        <v>31.567435932388214</v>
      </c>
      <c r="I13" s="214">
        <f t="shared" si="1"/>
        <v>103.76784962136487</v>
      </c>
    </row>
    <row r="14" spans="1:1020" ht="15" customHeight="1">
      <c r="A14" s="6"/>
      <c r="B14" s="285" t="s">
        <v>6</v>
      </c>
      <c r="C14" s="285"/>
      <c r="D14" s="285"/>
      <c r="E14" s="67">
        <f>SUM(E12:E13)</f>
        <v>2259600</v>
      </c>
      <c r="F14" s="67">
        <f>SUM(F12:F13)</f>
        <v>1157922</v>
      </c>
      <c r="G14" s="102">
        <f t="shared" ref="G14" si="3">SUM(G12:G13)</f>
        <v>1142357.8999999999</v>
      </c>
      <c r="H14" s="215">
        <f t="shared" si="0"/>
        <v>50.555757656222333</v>
      </c>
      <c r="I14" s="216">
        <f t="shared" si="1"/>
        <v>98.655859375674694</v>
      </c>
    </row>
    <row r="15" spans="1:1020" ht="11.85" customHeight="1">
      <c r="A15" s="4"/>
      <c r="B15" s="287" t="s">
        <v>246</v>
      </c>
      <c r="C15" s="287"/>
      <c r="D15" s="287"/>
      <c r="E15" s="66">
        <f>SUM(E11-E14)</f>
        <v>-51440</v>
      </c>
      <c r="F15" s="66">
        <f>SUM(F11-F14)</f>
        <v>-43901</v>
      </c>
      <c r="G15" s="101">
        <f t="shared" ref="G15" si="4">SUM(G11-G14)</f>
        <v>-107687.30999999994</v>
      </c>
      <c r="H15" s="213">
        <f t="shared" si="0"/>
        <v>209.34547045101075</v>
      </c>
      <c r="I15" s="214">
        <f t="shared" si="1"/>
        <v>245.29580191795165</v>
      </c>
    </row>
    <row r="16" spans="1:1020" ht="23.1" customHeight="1">
      <c r="A16" s="4"/>
      <c r="B16" s="286"/>
      <c r="C16" s="286"/>
      <c r="D16" s="286"/>
      <c r="E16" s="66"/>
      <c r="F16" s="66"/>
      <c r="G16" s="101"/>
      <c r="H16" s="213"/>
      <c r="I16" s="214"/>
    </row>
    <row r="17" spans="1:9">
      <c r="A17" s="287" t="s">
        <v>7</v>
      </c>
      <c r="B17" s="287"/>
      <c r="C17" s="287"/>
      <c r="D17" s="287"/>
      <c r="E17" s="66"/>
      <c r="F17" s="66"/>
      <c r="G17" s="101"/>
      <c r="H17" s="213"/>
      <c r="I17" s="214"/>
    </row>
    <row r="18" spans="1:9" ht="24" customHeight="1">
      <c r="A18" s="5">
        <v>8</v>
      </c>
      <c r="B18" s="284" t="s">
        <v>8</v>
      </c>
      <c r="C18" s="284"/>
      <c r="D18" s="284"/>
      <c r="E18" s="66">
        <v>0</v>
      </c>
      <c r="F18" s="66">
        <v>0</v>
      </c>
      <c r="G18" s="101">
        <v>0</v>
      </c>
      <c r="H18" s="213">
        <v>0</v>
      </c>
      <c r="I18" s="214">
        <v>0</v>
      </c>
    </row>
    <row r="19" spans="1:9" ht="24" customHeight="1">
      <c r="A19" s="5">
        <v>5</v>
      </c>
      <c r="B19" s="284" t="s">
        <v>9</v>
      </c>
      <c r="C19" s="284"/>
      <c r="D19" s="284"/>
      <c r="E19" s="66">
        <v>0</v>
      </c>
      <c r="F19" s="66">
        <v>35341</v>
      </c>
      <c r="G19" s="101">
        <v>35341</v>
      </c>
      <c r="H19" s="213">
        <v>0</v>
      </c>
      <c r="I19" s="214">
        <f t="shared" si="1"/>
        <v>100</v>
      </c>
    </row>
    <row r="20" spans="1:9">
      <c r="A20" s="6"/>
      <c r="B20" s="285" t="s">
        <v>10</v>
      </c>
      <c r="C20" s="285"/>
      <c r="D20" s="285"/>
      <c r="E20" s="67">
        <v>0</v>
      </c>
      <c r="F20" s="67">
        <v>0</v>
      </c>
      <c r="G20" s="102">
        <v>0</v>
      </c>
      <c r="H20" s="215">
        <v>0</v>
      </c>
      <c r="I20" s="216">
        <v>0</v>
      </c>
    </row>
    <row r="21" spans="1:9">
      <c r="A21" s="4"/>
      <c r="B21" s="286"/>
      <c r="C21" s="286"/>
      <c r="D21" s="286"/>
      <c r="E21" s="66"/>
      <c r="F21" s="66"/>
      <c r="G21" s="101"/>
      <c r="H21" s="213"/>
      <c r="I21" s="214"/>
    </row>
    <row r="22" spans="1:9" ht="25.5" customHeight="1">
      <c r="A22" s="287" t="s">
        <v>11</v>
      </c>
      <c r="B22" s="287"/>
      <c r="C22" s="287"/>
      <c r="D22" s="287"/>
      <c r="E22" s="66">
        <v>51440</v>
      </c>
      <c r="F22" s="66">
        <v>51440</v>
      </c>
      <c r="G22" s="101">
        <v>51440</v>
      </c>
      <c r="H22" s="213">
        <f t="shared" si="0"/>
        <v>100</v>
      </c>
      <c r="I22" s="214">
        <f t="shared" si="1"/>
        <v>100</v>
      </c>
    </row>
    <row r="23" spans="1:9" ht="15" customHeight="1">
      <c r="A23" s="7">
        <v>9</v>
      </c>
      <c r="B23" s="285" t="s">
        <v>12</v>
      </c>
      <c r="C23" s="285"/>
      <c r="D23" s="285"/>
      <c r="E23" s="67">
        <v>30000</v>
      </c>
      <c r="F23" s="67">
        <v>30000</v>
      </c>
      <c r="G23" s="102">
        <v>91588.31</v>
      </c>
      <c r="H23" s="215">
        <f t="shared" si="0"/>
        <v>305.29436666666669</v>
      </c>
      <c r="I23" s="216">
        <f t="shared" si="1"/>
        <v>305.29436666666669</v>
      </c>
    </row>
    <row r="24" spans="1:9" ht="21.75" customHeight="1">
      <c r="A24" s="8"/>
      <c r="B24" s="288" t="s">
        <v>13</v>
      </c>
      <c r="C24" s="288"/>
      <c r="D24" s="288"/>
      <c r="E24" s="103">
        <f t="shared" ref="E24:F24" si="5">(E15-E19)+E22+E23</f>
        <v>30000</v>
      </c>
      <c r="F24" s="103">
        <f t="shared" si="5"/>
        <v>2198</v>
      </c>
      <c r="G24" s="103">
        <f>(G15-G19)+G22+G23</f>
        <v>0</v>
      </c>
      <c r="H24" s="213"/>
      <c r="I24" s="214"/>
    </row>
    <row r="25" spans="1:9" ht="15" customHeight="1">
      <c r="A25" s="283"/>
      <c r="B25" s="283"/>
      <c r="C25" s="283"/>
      <c r="D25" s="283"/>
      <c r="E25" s="283"/>
      <c r="F25" s="283"/>
      <c r="G25" s="283"/>
      <c r="H25" s="149"/>
    </row>
    <row r="26" spans="1:9" ht="14.25">
      <c r="A26" s="10"/>
      <c r="B26" s="10"/>
      <c r="C26" s="10"/>
      <c r="D26" s="10"/>
      <c r="E26" s="10"/>
      <c r="F26" s="10"/>
      <c r="G26" s="10"/>
      <c r="H26" s="150"/>
    </row>
    <row r="27" spans="1:9" ht="14.25">
      <c r="A27" s="198"/>
      <c r="B27" s="198"/>
      <c r="C27" s="198"/>
      <c r="D27" s="198"/>
      <c r="E27" s="198"/>
      <c r="F27" s="198"/>
      <c r="G27" s="198"/>
      <c r="H27" s="11"/>
    </row>
  </sheetData>
  <mergeCells count="21">
    <mergeCell ref="B6:D6"/>
    <mergeCell ref="A1:H1"/>
    <mergeCell ref="B18:D18"/>
    <mergeCell ref="B7:D7"/>
    <mergeCell ref="A8:D8"/>
    <mergeCell ref="B9:D9"/>
    <mergeCell ref="B10:D10"/>
    <mergeCell ref="B11:D11"/>
    <mergeCell ref="B12:D12"/>
    <mergeCell ref="B13:D13"/>
    <mergeCell ref="B14:D14"/>
    <mergeCell ref="B15:D15"/>
    <mergeCell ref="B16:D16"/>
    <mergeCell ref="A17:D17"/>
    <mergeCell ref="A25:G25"/>
    <mergeCell ref="B19:D19"/>
    <mergeCell ref="B20:D20"/>
    <mergeCell ref="B21:D21"/>
    <mergeCell ref="A22:D22"/>
    <mergeCell ref="B23:D23"/>
    <mergeCell ref="B24:D24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"/>
  <sheetViews>
    <sheetView workbookViewId="0">
      <selection activeCell="M17" sqref="M15:M17"/>
    </sheetView>
  </sheetViews>
  <sheetFormatPr defaultRowHeight="15" customHeight="1"/>
  <cols>
    <col min="1" max="2" width="8.125" customWidth="1"/>
    <col min="3" max="3" width="39.875" customWidth="1"/>
    <col min="4" max="4" width="8.25" style="116" customWidth="1"/>
    <col min="5" max="5" width="9.75" style="116" customWidth="1"/>
    <col min="6" max="6" width="8.75" style="117" customWidth="1"/>
    <col min="7" max="7" width="3.75" style="59" customWidth="1"/>
    <col min="8" max="8" width="3.875" customWidth="1"/>
    <col min="9" max="1021" width="8.125" customWidth="1"/>
  </cols>
  <sheetData>
    <row r="1" spans="1:8" ht="17.25">
      <c r="A1" s="9" t="s">
        <v>256</v>
      </c>
      <c r="B1" s="12"/>
      <c r="C1" s="12"/>
      <c r="D1" s="104"/>
      <c r="E1" s="104"/>
      <c r="F1" s="105"/>
      <c r="G1" s="55"/>
    </row>
    <row r="2" spans="1:8" ht="15.75">
      <c r="A2" s="303" t="s">
        <v>271</v>
      </c>
      <c r="B2" s="303"/>
      <c r="C2" s="303"/>
      <c r="D2" s="303"/>
      <c r="E2" s="303"/>
      <c r="F2" s="303"/>
      <c r="G2" s="13"/>
    </row>
    <row r="3" spans="1:8" ht="15.75">
      <c r="A3" s="13" t="s">
        <v>309</v>
      </c>
      <c r="B3" s="12"/>
      <c r="C3" s="12"/>
      <c r="D3" s="104"/>
      <c r="E3" s="104"/>
      <c r="F3" s="105"/>
      <c r="G3" s="55"/>
    </row>
    <row r="4" spans="1:8" ht="15.75">
      <c r="A4" s="304" t="s">
        <v>255</v>
      </c>
      <c r="B4" s="304"/>
      <c r="C4" s="304"/>
      <c r="D4" s="104"/>
      <c r="E4" s="104"/>
      <c r="F4" s="105"/>
      <c r="G4" s="55"/>
    </row>
    <row r="5" spans="1:8" ht="36.75" customHeight="1">
      <c r="A5" s="14" t="s">
        <v>160</v>
      </c>
      <c r="B5" s="305" t="s">
        <v>159</v>
      </c>
      <c r="C5" s="305"/>
      <c r="D5" s="106" t="s">
        <v>148</v>
      </c>
      <c r="E5" s="106" t="s">
        <v>267</v>
      </c>
      <c r="F5" s="107" t="s">
        <v>276</v>
      </c>
      <c r="G5" s="15" t="s">
        <v>268</v>
      </c>
      <c r="H5" s="203" t="s">
        <v>269</v>
      </c>
    </row>
    <row r="6" spans="1:8" ht="15" customHeight="1">
      <c r="A6" s="306" t="s">
        <v>14</v>
      </c>
      <c r="B6" s="306"/>
      <c r="C6" s="306"/>
      <c r="D6" s="306"/>
      <c r="E6" s="306"/>
      <c r="F6" s="306"/>
      <c r="G6" s="23"/>
      <c r="H6" s="152"/>
    </row>
    <row r="7" spans="1:8" ht="15" customHeight="1">
      <c r="A7" s="4"/>
      <c r="B7" s="307"/>
      <c r="C7" s="307"/>
      <c r="D7" s="147">
        <v>1</v>
      </c>
      <c r="E7" s="147">
        <v>2</v>
      </c>
      <c r="F7" s="148">
        <v>3</v>
      </c>
      <c r="G7" s="56">
        <v>4</v>
      </c>
      <c r="H7" s="152">
        <v>5</v>
      </c>
    </row>
    <row r="8" spans="1:8" ht="15.75" customHeight="1">
      <c r="A8" s="16">
        <v>6</v>
      </c>
      <c r="B8" s="308" t="s">
        <v>158</v>
      </c>
      <c r="C8" s="308"/>
      <c r="D8" s="108">
        <f>SUM(D9,D13,D17,D20)</f>
        <v>2128510</v>
      </c>
      <c r="E8" s="109">
        <f t="shared" ref="E8" si="0">SUM(E9,E13,E17,E20)</f>
        <v>1089021</v>
      </c>
      <c r="F8" s="109">
        <f>SUM(F9,F13,F17,F20)</f>
        <v>1007986.27</v>
      </c>
      <c r="G8" s="57">
        <f t="shared" ref="G8:G23" si="1">F8/D8*100</f>
        <v>47.35642632639734</v>
      </c>
      <c r="H8" s="57">
        <f>(F8/E8)*100</f>
        <v>92.558937798261013</v>
      </c>
    </row>
    <row r="9" spans="1:8" ht="14.1" customHeight="1">
      <c r="A9" s="17">
        <v>61</v>
      </c>
      <c r="B9" s="291" t="s">
        <v>251</v>
      </c>
      <c r="C9" s="291"/>
      <c r="D9" s="110">
        <f>SUM(D10:D12)</f>
        <v>617025</v>
      </c>
      <c r="E9" s="111">
        <f t="shared" ref="E9" si="2">SUM(E10:E12)</f>
        <v>281991</v>
      </c>
      <c r="F9" s="111">
        <f t="shared" ref="F9" si="3">SUM(F10:F12)</f>
        <v>185199.02</v>
      </c>
      <c r="G9" s="19">
        <f>F9/D9*100</f>
        <v>30.0148324622179</v>
      </c>
      <c r="H9" s="204">
        <f>(F9/E9)*100</f>
        <v>65.675507374348825</v>
      </c>
    </row>
    <row r="10" spans="1:8" ht="14.1" customHeight="1">
      <c r="A10" s="5">
        <v>611</v>
      </c>
      <c r="B10" s="290" t="s">
        <v>250</v>
      </c>
      <c r="C10" s="290"/>
      <c r="D10" s="112">
        <v>599445</v>
      </c>
      <c r="E10" s="113">
        <v>271941</v>
      </c>
      <c r="F10" s="113">
        <v>176307.4</v>
      </c>
      <c r="G10" s="18">
        <f t="shared" si="1"/>
        <v>29.411772556281225</v>
      </c>
      <c r="H10" s="204">
        <f t="shared" ref="H10:H23" si="4">(F10/E10)*100</f>
        <v>64.832960090607884</v>
      </c>
    </row>
    <row r="11" spans="1:8" ht="14.1" customHeight="1">
      <c r="A11" s="5">
        <v>613</v>
      </c>
      <c r="B11" s="290" t="s">
        <v>249</v>
      </c>
      <c r="C11" s="290"/>
      <c r="D11" s="112">
        <v>16250</v>
      </c>
      <c r="E11" s="113">
        <v>8550</v>
      </c>
      <c r="F11" s="113">
        <v>7658.37</v>
      </c>
      <c r="G11" s="18">
        <f t="shared" si="1"/>
        <v>47.128430769230768</v>
      </c>
      <c r="H11" s="204">
        <f t="shared" si="4"/>
        <v>89.571578947368423</v>
      </c>
    </row>
    <row r="12" spans="1:8" ht="14.1" customHeight="1">
      <c r="A12" s="5">
        <v>614</v>
      </c>
      <c r="B12" s="290" t="s">
        <v>15</v>
      </c>
      <c r="C12" s="290"/>
      <c r="D12" s="112">
        <v>1330</v>
      </c>
      <c r="E12" s="113">
        <v>1500</v>
      </c>
      <c r="F12" s="113">
        <v>1233.25</v>
      </c>
      <c r="G12" s="18">
        <f t="shared" si="1"/>
        <v>92.725563909774436</v>
      </c>
      <c r="H12" s="204">
        <f t="shared" si="4"/>
        <v>82.216666666666669</v>
      </c>
    </row>
    <row r="13" spans="1:8" ht="14.1" customHeight="1">
      <c r="A13" s="17">
        <v>63</v>
      </c>
      <c r="B13" s="291" t="s">
        <v>156</v>
      </c>
      <c r="C13" s="291"/>
      <c r="D13" s="110">
        <f>SUM(D14:D16)</f>
        <v>1232130</v>
      </c>
      <c r="E13" s="111">
        <f t="shared" ref="E13" si="5">SUM(E14:E16)</f>
        <v>649500</v>
      </c>
      <c r="F13" s="111">
        <f t="shared" ref="F13" si="6">SUM(F14:F16)</f>
        <v>682610.39</v>
      </c>
      <c r="G13" s="19">
        <f t="shared" si="1"/>
        <v>55.400841631970657</v>
      </c>
      <c r="H13" s="204">
        <f t="shared" si="4"/>
        <v>105.09782755966128</v>
      </c>
    </row>
    <row r="14" spans="1:8" ht="14.1" customHeight="1">
      <c r="A14" s="5">
        <v>633</v>
      </c>
      <c r="B14" s="290" t="s">
        <v>157</v>
      </c>
      <c r="C14" s="290"/>
      <c r="D14" s="112">
        <v>146900</v>
      </c>
      <c r="E14" s="113">
        <v>410000</v>
      </c>
      <c r="F14" s="113">
        <v>623554.05000000005</v>
      </c>
      <c r="G14" s="18">
        <f t="shared" si="1"/>
        <v>424.47518720217835</v>
      </c>
      <c r="H14" s="204">
        <f t="shared" si="4"/>
        <v>152.08635365853661</v>
      </c>
    </row>
    <row r="15" spans="1:8" ht="14.1" customHeight="1">
      <c r="A15" s="5">
        <v>634</v>
      </c>
      <c r="B15" s="290" t="s">
        <v>245</v>
      </c>
      <c r="C15" s="290"/>
      <c r="D15" s="112">
        <v>75230</v>
      </c>
      <c r="E15" s="113">
        <v>60000</v>
      </c>
      <c r="F15" s="113">
        <v>59056.34</v>
      </c>
      <c r="G15" s="18">
        <f t="shared" si="1"/>
        <v>78.501050112986832</v>
      </c>
      <c r="H15" s="204">
        <f t="shared" si="4"/>
        <v>98.427233333333334</v>
      </c>
    </row>
    <row r="16" spans="1:8" ht="14.1" customHeight="1">
      <c r="A16" s="5">
        <v>638</v>
      </c>
      <c r="B16" s="298" t="s">
        <v>16</v>
      </c>
      <c r="C16" s="298"/>
      <c r="D16" s="112">
        <v>1010000</v>
      </c>
      <c r="E16" s="113">
        <v>179500</v>
      </c>
      <c r="F16" s="113">
        <v>0</v>
      </c>
      <c r="G16" s="18">
        <f t="shared" si="1"/>
        <v>0</v>
      </c>
      <c r="H16" s="204">
        <f t="shared" si="4"/>
        <v>0</v>
      </c>
    </row>
    <row r="17" spans="1:8" ht="14.1" customHeight="1">
      <c r="A17" s="17">
        <v>64</v>
      </c>
      <c r="B17" s="291" t="s">
        <v>17</v>
      </c>
      <c r="C17" s="291"/>
      <c r="D17" s="110">
        <f>SUM(D18:D19)</f>
        <v>170930</v>
      </c>
      <c r="E17" s="111">
        <f t="shared" ref="E17" si="7">SUM(E18:E19)</f>
        <v>45530</v>
      </c>
      <c r="F17" s="111">
        <f t="shared" ref="F17" si="8">SUM(F18:F19)</f>
        <v>36516.670000000006</v>
      </c>
      <c r="G17" s="19">
        <f t="shared" si="1"/>
        <v>21.363523079623238</v>
      </c>
      <c r="H17" s="204">
        <f t="shared" si="4"/>
        <v>80.203536130024162</v>
      </c>
    </row>
    <row r="18" spans="1:8" ht="14.1" customHeight="1">
      <c r="A18" s="5">
        <v>641</v>
      </c>
      <c r="B18" s="290" t="s">
        <v>18</v>
      </c>
      <c r="C18" s="290"/>
      <c r="D18" s="112">
        <v>54000</v>
      </c>
      <c r="E18" s="113">
        <v>530</v>
      </c>
      <c r="F18" s="113">
        <v>0.76</v>
      </c>
      <c r="G18" s="18">
        <f t="shared" si="1"/>
        <v>1.4074074074074076E-3</v>
      </c>
      <c r="H18" s="204">
        <f t="shared" si="4"/>
        <v>0.14339622641509436</v>
      </c>
    </row>
    <row r="19" spans="1:8" ht="14.1" customHeight="1">
      <c r="A19" s="5">
        <v>642</v>
      </c>
      <c r="B19" s="290" t="s">
        <v>19</v>
      </c>
      <c r="C19" s="290"/>
      <c r="D19" s="112">
        <v>116930</v>
      </c>
      <c r="E19" s="113">
        <v>45000</v>
      </c>
      <c r="F19" s="113">
        <v>36515.910000000003</v>
      </c>
      <c r="G19" s="18">
        <f t="shared" si="1"/>
        <v>31.228863422560512</v>
      </c>
      <c r="H19" s="204">
        <f t="shared" si="4"/>
        <v>81.146466666666669</v>
      </c>
    </row>
    <row r="20" spans="1:8" ht="14.1" customHeight="1">
      <c r="A20" s="17">
        <v>65</v>
      </c>
      <c r="B20" s="291" t="s">
        <v>20</v>
      </c>
      <c r="C20" s="291"/>
      <c r="D20" s="110">
        <f>SUM(D21:D23)</f>
        <v>108425</v>
      </c>
      <c r="E20" s="111">
        <f t="shared" ref="E20" si="9">SUM(E21:E23)</f>
        <v>112000</v>
      </c>
      <c r="F20" s="111">
        <f t="shared" ref="F20" si="10">SUM(F21:F23)</f>
        <v>103660.19</v>
      </c>
      <c r="G20" s="19">
        <f t="shared" si="1"/>
        <v>95.605432326492974</v>
      </c>
      <c r="H20" s="204">
        <f t="shared" si="4"/>
        <v>92.553741071428576</v>
      </c>
    </row>
    <row r="21" spans="1:8" ht="14.1" customHeight="1">
      <c r="A21" s="5">
        <v>651</v>
      </c>
      <c r="B21" s="290" t="s">
        <v>21</v>
      </c>
      <c r="C21" s="290"/>
      <c r="D21" s="112">
        <v>11000</v>
      </c>
      <c r="E21" s="113">
        <v>5500</v>
      </c>
      <c r="F21" s="113">
        <v>477.8</v>
      </c>
      <c r="G21" s="18">
        <f t="shared" si="1"/>
        <v>4.3436363636363637</v>
      </c>
      <c r="H21" s="204">
        <f t="shared" si="4"/>
        <v>8.6872727272727275</v>
      </c>
    </row>
    <row r="22" spans="1:8" ht="14.1" customHeight="1">
      <c r="A22" s="5">
        <v>652</v>
      </c>
      <c r="B22" s="290" t="s">
        <v>22</v>
      </c>
      <c r="C22" s="290"/>
      <c r="D22" s="112">
        <v>76425</v>
      </c>
      <c r="E22" s="113">
        <v>91500</v>
      </c>
      <c r="F22" s="113">
        <v>88455.02</v>
      </c>
      <c r="G22" s="18">
        <f t="shared" si="1"/>
        <v>115.74094864245994</v>
      </c>
      <c r="H22" s="204">
        <f t="shared" si="4"/>
        <v>96.672153005464494</v>
      </c>
    </row>
    <row r="23" spans="1:8" ht="14.1" customHeight="1">
      <c r="A23" s="5">
        <v>653</v>
      </c>
      <c r="B23" s="290" t="s">
        <v>23</v>
      </c>
      <c r="C23" s="290"/>
      <c r="D23" s="112">
        <v>21000</v>
      </c>
      <c r="E23" s="113">
        <v>15000</v>
      </c>
      <c r="F23" s="113">
        <v>14727.37</v>
      </c>
      <c r="G23" s="18">
        <f t="shared" si="1"/>
        <v>70.13033333333334</v>
      </c>
      <c r="H23" s="204">
        <f t="shared" si="4"/>
        <v>98.18246666666667</v>
      </c>
    </row>
    <row r="24" spans="1:8" ht="14.1" customHeight="1">
      <c r="A24" s="295" t="s">
        <v>24</v>
      </c>
      <c r="B24" s="295"/>
      <c r="C24" s="295"/>
      <c r="D24" s="295"/>
      <c r="E24" s="295"/>
      <c r="F24" s="295"/>
      <c r="G24" s="24"/>
      <c r="H24" s="152"/>
    </row>
    <row r="25" spans="1:8" ht="14.1" customHeight="1">
      <c r="A25" s="20">
        <v>7</v>
      </c>
      <c r="B25" s="296" t="s">
        <v>25</v>
      </c>
      <c r="C25" s="296"/>
      <c r="D25" s="114">
        <f>D26</f>
        <v>79650</v>
      </c>
      <c r="E25" s="115">
        <f t="shared" ref="E25" si="11">E26</f>
        <v>25000</v>
      </c>
      <c r="F25" s="115">
        <f t="shared" ref="F25" si="12">F26</f>
        <v>26684.32</v>
      </c>
      <c r="G25" s="58">
        <f t="shared" ref="G25:G49" si="13">F25/D25*100</f>
        <v>33.501971123666038</v>
      </c>
      <c r="H25" s="58">
        <f t="shared" ref="H25:H30" si="14">(F25/E25)*100</f>
        <v>106.73728</v>
      </c>
    </row>
    <row r="26" spans="1:8" ht="14.1" customHeight="1">
      <c r="A26" s="17">
        <v>71</v>
      </c>
      <c r="B26" s="291" t="s">
        <v>26</v>
      </c>
      <c r="C26" s="291"/>
      <c r="D26" s="110">
        <f>SUM(D28,D27)</f>
        <v>79650</v>
      </c>
      <c r="E26" s="111">
        <f t="shared" ref="E26" si="15">SUM(E28,E27)</f>
        <v>25000</v>
      </c>
      <c r="F26" s="111">
        <f t="shared" ref="F26" si="16">SUM(F28,F27)</f>
        <v>26684.32</v>
      </c>
      <c r="G26" s="18">
        <f t="shared" si="13"/>
        <v>33.501971123666038</v>
      </c>
      <c r="H26" s="205">
        <f t="shared" si="14"/>
        <v>106.73728</v>
      </c>
    </row>
    <row r="27" spans="1:8" ht="14.1" customHeight="1">
      <c r="A27" s="5">
        <v>711</v>
      </c>
      <c r="B27" s="290" t="s">
        <v>147</v>
      </c>
      <c r="C27" s="290"/>
      <c r="D27" s="112">
        <v>79650</v>
      </c>
      <c r="E27" s="113">
        <v>25000</v>
      </c>
      <c r="F27" s="113">
        <v>26684.32</v>
      </c>
      <c r="G27" s="18">
        <f t="shared" si="13"/>
        <v>33.501971123666038</v>
      </c>
      <c r="H27" s="205">
        <f t="shared" si="14"/>
        <v>106.73728</v>
      </c>
    </row>
    <row r="28" spans="1:8" ht="14.1" customHeight="1">
      <c r="A28" s="5">
        <v>721</v>
      </c>
      <c r="B28" s="290" t="s">
        <v>147</v>
      </c>
      <c r="C28" s="290"/>
      <c r="D28" s="112">
        <v>0</v>
      </c>
      <c r="E28" s="113">
        <v>0</v>
      </c>
      <c r="F28" s="113">
        <v>0</v>
      </c>
      <c r="G28" s="18" t="e">
        <f t="shared" si="13"/>
        <v>#DIV/0!</v>
      </c>
      <c r="H28" s="205" t="e">
        <f t="shared" si="14"/>
        <v>#DIV/0!</v>
      </c>
    </row>
    <row r="29" spans="1:8" ht="14.1" customHeight="1">
      <c r="A29" s="20">
        <v>3</v>
      </c>
      <c r="B29" s="296" t="s">
        <v>149</v>
      </c>
      <c r="C29" s="296"/>
      <c r="D29" s="114">
        <f>SUM(D46,D44,D41,D39,D34,D30)</f>
        <v>792400</v>
      </c>
      <c r="E29" s="114">
        <f>SUM(E46,E44,E41,E39,E34,E30)</f>
        <v>711582</v>
      </c>
      <c r="F29" s="115">
        <f>SUM(F46,F44,F41,F39,F34,F30)</f>
        <v>679200.48</v>
      </c>
      <c r="G29" s="58">
        <f t="shared" si="13"/>
        <v>85.714346289752655</v>
      </c>
      <c r="H29" s="58">
        <f t="shared" si="14"/>
        <v>95.44936212551751</v>
      </c>
    </row>
    <row r="30" spans="1:8" ht="14.1" customHeight="1">
      <c r="A30" s="17">
        <v>31</v>
      </c>
      <c r="B30" s="291" t="s">
        <v>150</v>
      </c>
      <c r="C30" s="291"/>
      <c r="D30" s="110">
        <f>SUM(D31,D32,D33)</f>
        <v>217230</v>
      </c>
      <c r="E30" s="110">
        <f>SUM(E31,E32,E33)</f>
        <v>191860</v>
      </c>
      <c r="F30" s="111">
        <f t="shared" ref="F30" si="17">SUM(F31,F32,F33)</f>
        <v>171344.07</v>
      </c>
      <c r="G30" s="19">
        <f t="shared" si="13"/>
        <v>78.876798784698252</v>
      </c>
      <c r="H30" s="205">
        <f t="shared" si="14"/>
        <v>89.306822683206505</v>
      </c>
    </row>
    <row r="31" spans="1:8" ht="14.1" customHeight="1">
      <c r="A31" s="21">
        <v>311</v>
      </c>
      <c r="B31" s="292" t="s">
        <v>137</v>
      </c>
      <c r="C31" s="292"/>
      <c r="D31" s="113">
        <f>'Posebni dio'!D34+'Posebni dio'!D74+'Posebni dio'!D439</f>
        <v>183230</v>
      </c>
      <c r="E31" s="113">
        <f>'Posebni dio'!E34+'Posebni dio'!E74+'Posebni dio'!E439</f>
        <v>159600</v>
      </c>
      <c r="F31" s="113">
        <f>'Posebni dio'!F34+'Posebni dio'!F74+'Posebni dio'!F439</f>
        <v>143258.75</v>
      </c>
      <c r="G31" s="18">
        <f t="shared" si="13"/>
        <v>78.18520438792774</v>
      </c>
      <c r="H31" s="205">
        <f t="shared" ref="H31:H48" si="18">(F31/E31)*100</f>
        <v>89.76112155388472</v>
      </c>
    </row>
    <row r="32" spans="1:8" ht="14.1" customHeight="1">
      <c r="A32" s="5">
        <v>312</v>
      </c>
      <c r="B32" s="290" t="s">
        <v>61</v>
      </c>
      <c r="C32" s="290"/>
      <c r="D32" s="113">
        <f>'Posebni dio'!D35+'Posebni dio'!D75+'Posebni dio'!D440</f>
        <v>9300</v>
      </c>
      <c r="E32" s="113">
        <f>'Posebni dio'!E35+'Posebni dio'!E75+'Posebni dio'!E440</f>
        <v>5980</v>
      </c>
      <c r="F32" s="113">
        <f>'Posebni dio'!F35+'Posebni dio'!F75+'Posebni dio'!F440</f>
        <v>6724.0300000000007</v>
      </c>
      <c r="G32" s="18">
        <f t="shared" si="13"/>
        <v>72.301397849462361</v>
      </c>
      <c r="H32" s="205">
        <f t="shared" si="18"/>
        <v>112.44197324414718</v>
      </c>
    </row>
    <row r="33" spans="1:8" ht="14.1" customHeight="1">
      <c r="A33" s="5">
        <v>313</v>
      </c>
      <c r="B33" s="290" t="s">
        <v>27</v>
      </c>
      <c r="C33" s="290"/>
      <c r="D33" s="113">
        <f>'Posebni dio'!D36+'Posebni dio'!D76+'Posebni dio'!D441</f>
        <v>24700</v>
      </c>
      <c r="E33" s="113">
        <f>'Posebni dio'!E36+'Posebni dio'!E76+'Posebni dio'!E441</f>
        <v>26280</v>
      </c>
      <c r="F33" s="113">
        <f>'Posebni dio'!F36+'Posebni dio'!F76+'Posebni dio'!F441</f>
        <v>21361.29</v>
      </c>
      <c r="G33" s="18">
        <f t="shared" si="13"/>
        <v>86.482955465587054</v>
      </c>
      <c r="H33" s="205">
        <f t="shared" si="18"/>
        <v>81.283447488584486</v>
      </c>
    </row>
    <row r="34" spans="1:8" ht="14.1" customHeight="1">
      <c r="A34" s="17">
        <v>32</v>
      </c>
      <c r="B34" s="291" t="s">
        <v>151</v>
      </c>
      <c r="C34" s="291"/>
      <c r="D34" s="111">
        <f t="shared" ref="D34:E34" si="19">SUM(D35:D38)</f>
        <v>383750</v>
      </c>
      <c r="E34" s="111">
        <f t="shared" si="19"/>
        <v>314392</v>
      </c>
      <c r="F34" s="111">
        <f t="shared" ref="F34" si="20">SUM(F35:F38)</f>
        <v>325581.84999999998</v>
      </c>
      <c r="G34" s="19">
        <f t="shared" si="13"/>
        <v>84.842175895765465</v>
      </c>
      <c r="H34" s="205">
        <f t="shared" si="18"/>
        <v>103.55920316038576</v>
      </c>
    </row>
    <row r="35" spans="1:8" ht="14.1" customHeight="1">
      <c r="A35" s="5">
        <v>321</v>
      </c>
      <c r="B35" s="290" t="s">
        <v>62</v>
      </c>
      <c r="C35" s="290"/>
      <c r="D35" s="113">
        <f>'Posebni dio'!D38+'Posebni dio'!D78+'Posebni dio'!D443</f>
        <v>14610</v>
      </c>
      <c r="E35" s="113">
        <f>'Posebni dio'!E38+'Posebni dio'!E78+'Posebni dio'!E443</f>
        <v>5750</v>
      </c>
      <c r="F35" s="113">
        <f>'Posebni dio'!F38+'Posebni dio'!F78+'Posebni dio'!F443</f>
        <v>5801.47</v>
      </c>
      <c r="G35" s="18">
        <f t="shared" si="13"/>
        <v>39.708898015058182</v>
      </c>
      <c r="H35" s="205">
        <f t="shared" si="18"/>
        <v>100.89513043478262</v>
      </c>
    </row>
    <row r="36" spans="1:8" ht="14.1" customHeight="1">
      <c r="A36" s="5">
        <v>322</v>
      </c>
      <c r="B36" s="290" t="s">
        <v>57</v>
      </c>
      <c r="C36" s="290"/>
      <c r="D36" s="113">
        <f>'Posebni dio'!D39+'Posebni dio'!D55+'Posebni dio'!D79+'Posebni dio'!D112+'Posebni dio'!D119+'Posebni dio'!D127+'Posebni dio'!D144+'Posebni dio'!D150+'Posebni dio'!D232+'Posebni dio'!D278+'Posebni dio'!D339+'Posebni dio'!D356+'Posebni dio'!D388+'Posebni dio'!D444</f>
        <v>65260</v>
      </c>
      <c r="E36" s="113">
        <f>'Posebni dio'!E39+'Posebni dio'!E55+'Posebni dio'!E79+'Posebni dio'!E112+'Posebni dio'!E119+'Posebni dio'!E127+'Posebni dio'!E144+'Posebni dio'!E150+'Posebni dio'!E232+'Posebni dio'!E278+'Posebni dio'!E339+'Posebni dio'!E356+'Posebni dio'!E388+'Posebni dio'!E444</f>
        <v>60260</v>
      </c>
      <c r="F36" s="113">
        <f>'Posebni dio'!F39+'Posebni dio'!F55+'Posebni dio'!F79+'Posebni dio'!F112+'Posebni dio'!F119+'Posebni dio'!F127+'Posebni dio'!F144+'Posebni dio'!F150+'Posebni dio'!F232+'Posebni dio'!F278+'Posebni dio'!F339+'Posebni dio'!F356+'Posebni dio'!F388+'Posebni dio'!F444</f>
        <v>55531.490000000005</v>
      </c>
      <c r="G36" s="18">
        <f t="shared" si="13"/>
        <v>85.092690775360097</v>
      </c>
      <c r="H36" s="205">
        <f t="shared" si="18"/>
        <v>92.153153003650857</v>
      </c>
    </row>
    <row r="37" spans="1:8" ht="14.1" customHeight="1">
      <c r="A37" s="5">
        <v>323</v>
      </c>
      <c r="B37" s="290" t="s">
        <v>55</v>
      </c>
      <c r="C37" s="290"/>
      <c r="D37" s="113">
        <f>'Posebni dio'!D16+'Posebni dio'!D40+'Posebni dio'!D56+'Posebni dio'!D66+'Posebni dio'!D80+'Posebni dio'!D113+'Posebni dio'!D120+'Posebni dio'!D128+'Posebni dio'!D134+'Posebni dio'!D143+'Posebni dio'!D151+'Posebni dio'!D189+'Posebni dio'!D233+'Posebni dio'!D248+'Posebni dio'!D279+'Posebni dio'!D357+'Posebni dio'!D445</f>
        <v>282650</v>
      </c>
      <c r="E37" s="113">
        <f>'Posebni dio'!E16+'Posebni dio'!E40+'Posebni dio'!E56+'Posebni dio'!E66+'Posebni dio'!E80+'Posebni dio'!E113+'Posebni dio'!E120+'Posebni dio'!E128+'Posebni dio'!E134+'Posebni dio'!E143+'Posebni dio'!E151+'Posebni dio'!E189+'Posebni dio'!E233+'Posebni dio'!E248+'Posebni dio'!E279+'Posebni dio'!E357+'Posebni dio'!E445</f>
        <v>217452</v>
      </c>
      <c r="F37" s="113">
        <f>'Posebni dio'!F16+'Posebni dio'!F40+'Posebni dio'!F56+'Posebni dio'!F66+'Posebni dio'!F80+'Posebni dio'!F113+'Posebni dio'!F120+'Posebni dio'!F128+'Posebni dio'!F134+'Posebni dio'!F143+'Posebni dio'!F151+'Posebni dio'!F189+'Posebni dio'!F233+'Posebni dio'!F248+'Posebni dio'!F279+'Posebni dio'!F357+'Posebni dio'!F445</f>
        <v>234979.9</v>
      </c>
      <c r="G37" s="18">
        <f t="shared" si="13"/>
        <v>83.134583407040509</v>
      </c>
      <c r="H37" s="205">
        <f t="shared" si="18"/>
        <v>108.06058348509096</v>
      </c>
    </row>
    <row r="38" spans="1:8" ht="14.1" customHeight="1">
      <c r="A38" s="5">
        <v>329</v>
      </c>
      <c r="B38" s="290" t="s">
        <v>138</v>
      </c>
      <c r="C38" s="290"/>
      <c r="D38" s="113">
        <f>'Posebni dio'!D17+'Posebni dio'!D41+'Posebni dio'!D57+'Posebni dio'!D389</f>
        <v>21230</v>
      </c>
      <c r="E38" s="113">
        <f>'Posebni dio'!E17+'Posebni dio'!E41+'Posebni dio'!E57+'Posebni dio'!E389</f>
        <v>30930</v>
      </c>
      <c r="F38" s="113">
        <f>'Posebni dio'!F17+'Posebni dio'!F41+'Posebni dio'!F57+'Posebni dio'!F389</f>
        <v>29268.99</v>
      </c>
      <c r="G38" s="18">
        <f t="shared" si="13"/>
        <v>137.86617993405559</v>
      </c>
      <c r="H38" s="205">
        <f t="shared" si="18"/>
        <v>94.629776915615921</v>
      </c>
    </row>
    <row r="39" spans="1:8" ht="14.1" customHeight="1">
      <c r="A39" s="17">
        <v>34</v>
      </c>
      <c r="B39" s="291" t="s">
        <v>152</v>
      </c>
      <c r="C39" s="291"/>
      <c r="D39" s="111">
        <f t="shared" ref="D39:F39" si="21">SUM(D40)</f>
        <v>1600</v>
      </c>
      <c r="E39" s="111">
        <f t="shared" si="21"/>
        <v>3500</v>
      </c>
      <c r="F39" s="111">
        <f t="shared" si="21"/>
        <v>3269.83</v>
      </c>
      <c r="G39" s="19">
        <f t="shared" si="13"/>
        <v>204.36437499999997</v>
      </c>
      <c r="H39" s="205">
        <f t="shared" si="18"/>
        <v>93.423714285714283</v>
      </c>
    </row>
    <row r="40" spans="1:8" ht="14.1" customHeight="1">
      <c r="A40" s="5">
        <v>343</v>
      </c>
      <c r="B40" s="290" t="s">
        <v>153</v>
      </c>
      <c r="C40" s="290"/>
      <c r="D40" s="113">
        <f>'Posebni dio'!D43</f>
        <v>1600</v>
      </c>
      <c r="E40" s="113">
        <f>'Posebni dio'!E43</f>
        <v>3500</v>
      </c>
      <c r="F40" s="113">
        <f>'Posebni dio'!F43</f>
        <v>3269.83</v>
      </c>
      <c r="G40" s="18">
        <f t="shared" si="13"/>
        <v>204.36437499999997</v>
      </c>
      <c r="H40" s="205">
        <f t="shared" si="18"/>
        <v>93.423714285714283</v>
      </c>
    </row>
    <row r="41" spans="1:8" ht="14.1" customHeight="1">
      <c r="A41" s="22">
        <v>36</v>
      </c>
      <c r="B41" s="297" t="s">
        <v>154</v>
      </c>
      <c r="C41" s="297"/>
      <c r="D41" s="111">
        <f t="shared" ref="D41:E41" si="22">SUM(D42:D43)</f>
        <v>10900</v>
      </c>
      <c r="E41" s="111">
        <f t="shared" si="22"/>
        <v>15000</v>
      </c>
      <c r="F41" s="111">
        <f>SUM(F42:F43)</f>
        <v>39012.51</v>
      </c>
      <c r="G41" s="19">
        <f t="shared" si="13"/>
        <v>357.91293577981651</v>
      </c>
      <c r="H41" s="205">
        <f t="shared" si="18"/>
        <v>260.08340000000004</v>
      </c>
    </row>
    <row r="42" spans="1:8" ht="14.1" customHeight="1">
      <c r="A42" s="21">
        <v>363</v>
      </c>
      <c r="B42" s="292" t="s">
        <v>75</v>
      </c>
      <c r="C42" s="292"/>
      <c r="D42" s="113">
        <f>'Posebni dio'!D212+'Posebni dio'!D256+'Posebni dio'!D264</f>
        <v>10900</v>
      </c>
      <c r="E42" s="113">
        <f>'Posebni dio'!E212+'Posebni dio'!E256+'Posebni dio'!E264</f>
        <v>15000</v>
      </c>
      <c r="F42" s="113">
        <f>'Posebni dio'!F212+'Posebni dio'!F256+'Posebni dio'!F264</f>
        <v>13131.56</v>
      </c>
      <c r="G42" s="18">
        <f t="shared" si="13"/>
        <v>120.47302752293578</v>
      </c>
      <c r="H42" s="205">
        <f t="shared" si="18"/>
        <v>87.543733333333336</v>
      </c>
    </row>
    <row r="43" spans="1:8" ht="14.1" customHeight="1">
      <c r="A43" s="21">
        <v>366</v>
      </c>
      <c r="B43" s="292" t="s">
        <v>161</v>
      </c>
      <c r="C43" s="293"/>
      <c r="D43" s="113">
        <f>'Posebni dio'!D213</f>
        <v>0</v>
      </c>
      <c r="E43" s="113">
        <f>'Posebni dio'!E213</f>
        <v>0</v>
      </c>
      <c r="F43" s="113">
        <f>'Posebni dio'!F213</f>
        <v>25880.95</v>
      </c>
      <c r="G43" s="18">
        <v>0</v>
      </c>
      <c r="H43" s="205">
        <v>0</v>
      </c>
    </row>
    <row r="44" spans="1:8" ht="14.1" customHeight="1">
      <c r="A44" s="17">
        <v>37</v>
      </c>
      <c r="B44" s="291" t="s">
        <v>155</v>
      </c>
      <c r="C44" s="291"/>
      <c r="D44" s="111">
        <f t="shared" ref="D44:F44" si="23">D45</f>
        <v>103550</v>
      </c>
      <c r="E44" s="111">
        <f t="shared" si="23"/>
        <v>89660</v>
      </c>
      <c r="F44" s="111">
        <f t="shared" si="23"/>
        <v>86802.77</v>
      </c>
      <c r="G44" s="19">
        <f t="shared" si="13"/>
        <v>83.826914534041535</v>
      </c>
      <c r="H44" s="205">
        <f t="shared" si="18"/>
        <v>96.813261209011827</v>
      </c>
    </row>
    <row r="45" spans="1:8" ht="14.1" customHeight="1">
      <c r="A45" s="5">
        <v>372</v>
      </c>
      <c r="B45" s="290" t="s">
        <v>80</v>
      </c>
      <c r="C45" s="290"/>
      <c r="D45" s="113">
        <f>'Posebni dio'!D240+'Posebni dio'!D262+'Posebni dio'!D287+'Posebni dio'!D406+'Posebni dio'!D414+'Posebni dio'!D426+'Posebni dio'!D432</f>
        <v>103550</v>
      </c>
      <c r="E45" s="113">
        <f>'Posebni dio'!E240+'Posebni dio'!E262+'Posebni dio'!E287+'Posebni dio'!E406+'Posebni dio'!E414+'Posebni dio'!E426+'Posebni dio'!E432</f>
        <v>89660</v>
      </c>
      <c r="F45" s="113">
        <f>'Posebni dio'!F240+'Posebni dio'!F262+'Posebni dio'!F287+'Posebni dio'!F406+'Posebni dio'!F414+'Posebni dio'!F426+'Posebni dio'!F432</f>
        <v>86802.77</v>
      </c>
      <c r="G45" s="18">
        <f t="shared" si="13"/>
        <v>83.826914534041535</v>
      </c>
      <c r="H45" s="205">
        <f t="shared" si="18"/>
        <v>96.813261209011827</v>
      </c>
    </row>
    <row r="46" spans="1:8" ht="14.1" customHeight="1">
      <c r="A46" s="17">
        <v>38</v>
      </c>
      <c r="B46" s="291" t="s">
        <v>28</v>
      </c>
      <c r="C46" s="291"/>
      <c r="D46" s="111">
        <f t="shared" ref="D46:E46" si="24">SUM(D47:D50)</f>
        <v>75370</v>
      </c>
      <c r="E46" s="111">
        <f t="shared" si="24"/>
        <v>97170</v>
      </c>
      <c r="F46" s="111">
        <f t="shared" ref="F46" si="25">SUM(F47:F50)</f>
        <v>53189.45</v>
      </c>
      <c r="G46" s="19">
        <f t="shared" si="13"/>
        <v>70.571115828579011</v>
      </c>
      <c r="H46" s="205">
        <f t="shared" si="18"/>
        <v>54.738550993104859</v>
      </c>
    </row>
    <row r="47" spans="1:8" ht="14.1" customHeight="1">
      <c r="A47" s="5">
        <v>381</v>
      </c>
      <c r="B47" s="290" t="s">
        <v>29</v>
      </c>
      <c r="C47" s="290"/>
      <c r="D47" s="113">
        <f>'Posebni dio'!D24+'Posebni dio'!D304+'Posebni dio'!D310+'Posebni dio'!D316+'Posebni dio'!D329+'Posebni dio'!D337+'Posebni dio'!D354+'Posebni dio'!D391+'Posebni dio'!D397+'Posebni dio'!D408+'Posebni dio'!D420+'Posebni dio'!D323</f>
        <v>59250</v>
      </c>
      <c r="E47" s="113">
        <f>'Posebni dio'!E24+'Posebni dio'!E304+'Posebni dio'!E310+'Posebni dio'!E316+'Posebni dio'!E329+'Posebni dio'!E337+'Posebni dio'!E354+'Posebni dio'!E391+'Posebni dio'!E397+'Posebni dio'!E408+'Posebni dio'!E420+'Posebni dio'!E323</f>
        <v>57170</v>
      </c>
      <c r="F47" s="113">
        <f>'Posebni dio'!F24+'Posebni dio'!F304+'Posebni dio'!F310+'Posebni dio'!F316+'Posebni dio'!F329+'Posebni dio'!F337+'Posebni dio'!F354+'Posebni dio'!F391+'Posebni dio'!F397+'Posebni dio'!F408+'Posebni dio'!F420+'Posebni dio'!F323</f>
        <v>53189.45</v>
      </c>
      <c r="G47" s="18">
        <f t="shared" si="13"/>
        <v>89.77122362869197</v>
      </c>
      <c r="H47" s="205">
        <f t="shared" si="18"/>
        <v>93.037344761238401</v>
      </c>
    </row>
    <row r="48" spans="1:8" ht="14.1" customHeight="1">
      <c r="A48" s="5">
        <v>382</v>
      </c>
      <c r="B48" s="290" t="s">
        <v>30</v>
      </c>
      <c r="C48" s="290"/>
      <c r="D48" s="113">
        <f>'Posebni dio'!D363</f>
        <v>13000</v>
      </c>
      <c r="E48" s="113">
        <f>'Posebni dio'!E363</f>
        <v>10000</v>
      </c>
      <c r="F48" s="113">
        <f>'Posebni dio'!F363</f>
        <v>0</v>
      </c>
      <c r="G48" s="18">
        <f t="shared" si="13"/>
        <v>0</v>
      </c>
      <c r="H48" s="205">
        <f t="shared" si="18"/>
        <v>0</v>
      </c>
    </row>
    <row r="49" spans="1:8" ht="14.1" customHeight="1">
      <c r="A49" s="5">
        <v>385</v>
      </c>
      <c r="B49" s="290" t="s">
        <v>31</v>
      </c>
      <c r="C49" s="290"/>
      <c r="D49" s="113">
        <f>'Posebni dio'!D49</f>
        <v>3120</v>
      </c>
      <c r="E49" s="113">
        <f>'Posebni dio'!E49</f>
        <v>30000</v>
      </c>
      <c r="F49" s="113">
        <f>'Posebni dio'!F49</f>
        <v>0</v>
      </c>
      <c r="G49" s="18">
        <f t="shared" si="13"/>
        <v>0</v>
      </c>
      <c r="H49" s="205">
        <v>0</v>
      </c>
    </row>
    <row r="50" spans="1:8" ht="14.1" customHeight="1">
      <c r="A50" s="5">
        <v>386</v>
      </c>
      <c r="B50" s="290" t="s">
        <v>32</v>
      </c>
      <c r="C50" s="290"/>
      <c r="D50" s="113">
        <f>'Posebni dio'!D213</f>
        <v>0</v>
      </c>
      <c r="E50" s="113">
        <v>0</v>
      </c>
      <c r="F50" s="113">
        <v>0</v>
      </c>
      <c r="G50" s="18">
        <v>0</v>
      </c>
      <c r="H50" s="205">
        <v>0</v>
      </c>
    </row>
    <row r="51" spans="1:8" ht="14.1" customHeight="1">
      <c r="A51" s="295" t="s">
        <v>33</v>
      </c>
      <c r="B51" s="295"/>
      <c r="C51" s="295"/>
      <c r="D51" s="295"/>
      <c r="E51" s="295"/>
      <c r="F51" s="295"/>
      <c r="G51" s="24"/>
      <c r="H51" s="152"/>
    </row>
    <row r="52" spans="1:8" ht="14.1" customHeight="1">
      <c r="A52" s="20">
        <v>4</v>
      </c>
      <c r="B52" s="296" t="s">
        <v>34</v>
      </c>
      <c r="C52" s="296"/>
      <c r="D52" s="115">
        <f>SUM(D53,D55,D60)</f>
        <v>1467200</v>
      </c>
      <c r="E52" s="115">
        <f>SUM(E53,E55,E60)</f>
        <v>446340</v>
      </c>
      <c r="F52" s="115">
        <f>SUM(F53,F55,F60)</f>
        <v>463157.41999999993</v>
      </c>
      <c r="G52" s="58">
        <f>F52/D52*100</f>
        <v>31.567435932388214</v>
      </c>
      <c r="H52" s="58">
        <f>(F52/E52)*100</f>
        <v>103.76784962136487</v>
      </c>
    </row>
    <row r="53" spans="1:8" ht="14.1" customHeight="1">
      <c r="A53" s="194">
        <v>41</v>
      </c>
      <c r="B53" s="299" t="s">
        <v>254</v>
      </c>
      <c r="C53" s="300"/>
      <c r="D53" s="195">
        <f>SUM(D54)</f>
        <v>0</v>
      </c>
      <c r="E53" s="195">
        <f>SUM(E54)</f>
        <v>15000</v>
      </c>
      <c r="F53" s="195">
        <f>SUM(F54)</f>
        <v>11646.25</v>
      </c>
      <c r="G53" s="19" t="e">
        <f t="shared" ref="G53:G54" si="26">F53/D53*100</f>
        <v>#DIV/0!</v>
      </c>
      <c r="H53" s="205">
        <f>(F53/E53)*100</f>
        <v>77.641666666666666</v>
      </c>
    </row>
    <row r="54" spans="1:8" ht="14.1" customHeight="1">
      <c r="A54" s="196">
        <v>412</v>
      </c>
      <c r="B54" s="301" t="s">
        <v>254</v>
      </c>
      <c r="C54" s="302"/>
      <c r="D54" s="197">
        <f>'Posebni dio'!D294</f>
        <v>0</v>
      </c>
      <c r="E54" s="197">
        <f>'Posebni dio'!E294</f>
        <v>15000</v>
      </c>
      <c r="F54" s="197">
        <f>'Posebni dio'!F294</f>
        <v>11646.25</v>
      </c>
      <c r="G54" s="19" t="e">
        <f t="shared" si="26"/>
        <v>#DIV/0!</v>
      </c>
      <c r="H54" s="205">
        <f t="shared" ref="H54:H61" si="27">(F54/E54)*100</f>
        <v>77.641666666666666</v>
      </c>
    </row>
    <row r="55" spans="1:8" ht="14.1" customHeight="1">
      <c r="A55" s="17">
        <v>42</v>
      </c>
      <c r="B55" s="291" t="s">
        <v>35</v>
      </c>
      <c r="C55" s="291"/>
      <c r="D55" s="111">
        <f>SUM(D56:D59)</f>
        <v>1196320</v>
      </c>
      <c r="E55" s="111">
        <f>SUM(E56:E59)</f>
        <v>231420</v>
      </c>
      <c r="F55" s="111">
        <f t="shared" ref="F55" si="28">SUM(F56:F59)</f>
        <v>257538.08</v>
      </c>
      <c r="G55" s="19">
        <f t="shared" ref="G55:G61" si="29">F55/D55*100</f>
        <v>21.527524408185101</v>
      </c>
      <c r="H55" s="205">
        <f t="shared" si="27"/>
        <v>111.28600812375767</v>
      </c>
    </row>
    <row r="56" spans="1:8" ht="14.1" customHeight="1">
      <c r="A56" s="5">
        <v>421</v>
      </c>
      <c r="B56" s="290" t="s">
        <v>36</v>
      </c>
      <c r="C56" s="290"/>
      <c r="D56" s="113">
        <f>'Posebni dio'!D161+'Posebni dio'!D170+'Posebni dio'!D180+'Posebni dio'!D192+'Posebni dio'!D201+'Posebni dio'!D222+'Posebni dio'!D271+'Posebni dio'!D369</f>
        <v>1149150</v>
      </c>
      <c r="E56" s="113">
        <f>'Posebni dio'!E161+'Posebni dio'!E170+'Posebni dio'!E180+'Posebni dio'!E192+'Posebni dio'!E201+'Posebni dio'!E222+'Posebni dio'!E271+'Posebni dio'!E369</f>
        <v>200000</v>
      </c>
      <c r="F56" s="113">
        <f>'Posebni dio'!F161+'Posebni dio'!F170+'Posebni dio'!F180+'Posebni dio'!F192+'Posebni dio'!F201+'Posebni dio'!F222+'Posebni dio'!F271+'Posebni dio'!F369</f>
        <v>190967.6</v>
      </c>
      <c r="G56" s="18">
        <f t="shared" si="29"/>
        <v>16.618161249619284</v>
      </c>
      <c r="H56" s="205">
        <f t="shared" si="27"/>
        <v>95.483800000000002</v>
      </c>
    </row>
    <row r="57" spans="1:8" ht="14.1" customHeight="1">
      <c r="A57" s="5">
        <v>422</v>
      </c>
      <c r="B57" s="290" t="s">
        <v>37</v>
      </c>
      <c r="C57" s="290"/>
      <c r="D57" s="113">
        <f>'Posebni dio'!D83+'Posebni dio'!D90+'Posebni dio'!D101+'Posebni dio'!D137+'Posebni dio'!D163+'Posebni dio'!D171+'Posebni dio'!D181+'Posebni dio'!D209+'Posebni dio'!D272</f>
        <v>21920</v>
      </c>
      <c r="E57" s="113">
        <f>'Posebni dio'!E83+'Posebni dio'!E90+'Posebni dio'!E101+'Posebni dio'!E137+'Posebni dio'!E163+'Posebni dio'!E171+'Posebni dio'!E181+'Posebni dio'!E209+'Posebni dio'!E272</f>
        <v>11640</v>
      </c>
      <c r="F57" s="113">
        <f>'Posebni dio'!F83+'Posebni dio'!F90+'Posebni dio'!F101+'Posebni dio'!F137+'Posebni dio'!F163+'Posebni dio'!F171+'Posebni dio'!F181+'Posebni dio'!F209+'Posebni dio'!F272</f>
        <v>50089.95</v>
      </c>
      <c r="G57" s="18">
        <f t="shared" si="29"/>
        <v>228.51254562043795</v>
      </c>
      <c r="H57" s="205">
        <f t="shared" si="27"/>
        <v>430.32603092783506</v>
      </c>
    </row>
    <row r="58" spans="1:8" ht="14.1" customHeight="1">
      <c r="A58" s="5">
        <v>423</v>
      </c>
      <c r="B58" s="290" t="s">
        <v>162</v>
      </c>
      <c r="C58" s="294"/>
      <c r="D58" s="112">
        <f>'Posebni dio'!D91+'Posebni dio'!D84</f>
        <v>0</v>
      </c>
      <c r="E58" s="112">
        <f>'Posebni dio'!E91+'Posebni dio'!E84</f>
        <v>0</v>
      </c>
      <c r="F58" s="113">
        <f>'Posebni dio'!F91+'Posebni dio'!F84</f>
        <v>0</v>
      </c>
      <c r="G58" s="18">
        <v>0</v>
      </c>
      <c r="H58" s="205">
        <v>0</v>
      </c>
    </row>
    <row r="59" spans="1:8" ht="14.1" customHeight="1">
      <c r="A59" s="5">
        <v>426</v>
      </c>
      <c r="B59" s="290" t="s">
        <v>38</v>
      </c>
      <c r="C59" s="290"/>
      <c r="D59" s="113">
        <f>'Posebni dio'!D92+'Posebni dio'!D102+'Posebni dio'!D162+'Posebni dio'!D193+'Posebni dio'!D223+'Posebni dio'!D382+'Posebni dio'!D453</f>
        <v>25250</v>
      </c>
      <c r="E59" s="113">
        <f>'Posebni dio'!E92+'Posebni dio'!E102+'Posebni dio'!E162+'Posebni dio'!E193+'Posebni dio'!E223+'Posebni dio'!E382+'Posebni dio'!E453</f>
        <v>19780</v>
      </c>
      <c r="F59" s="113">
        <f>'Posebni dio'!F92+'Posebni dio'!F102+'Posebni dio'!F162+'Posebni dio'!F193+'Posebni dio'!F223+'Posebni dio'!F382+'Posebni dio'!F453</f>
        <v>16480.53</v>
      </c>
      <c r="G59" s="18">
        <f t="shared" si="29"/>
        <v>65.269425742574256</v>
      </c>
      <c r="H59" s="205">
        <f t="shared" si="27"/>
        <v>83.319160768452988</v>
      </c>
    </row>
    <row r="60" spans="1:8" ht="14.1" customHeight="1">
      <c r="A60" s="17">
        <v>45</v>
      </c>
      <c r="B60" s="291" t="s">
        <v>39</v>
      </c>
      <c r="C60" s="291"/>
      <c r="D60" s="111">
        <f t="shared" ref="D60:F60" si="30">SUM(D61)</f>
        <v>270880</v>
      </c>
      <c r="E60" s="111">
        <f t="shared" si="30"/>
        <v>199920</v>
      </c>
      <c r="F60" s="111">
        <f t="shared" si="30"/>
        <v>193973.09</v>
      </c>
      <c r="G60" s="19">
        <f t="shared" si="29"/>
        <v>71.608494536326049</v>
      </c>
      <c r="H60" s="205">
        <f t="shared" si="27"/>
        <v>97.025355142056824</v>
      </c>
    </row>
    <row r="61" spans="1:8" ht="14.1" customHeight="1">
      <c r="A61" s="5">
        <v>451</v>
      </c>
      <c r="B61" s="290" t="s">
        <v>40</v>
      </c>
      <c r="C61" s="290"/>
      <c r="D61" s="113">
        <f>'Posebni dio'!D60+'Posebni dio'!D99+'Posebni dio'!D173+'Posebni dio'!D225+'Posebni dio'!D296+'Posebni dio'!D346+'Posebni dio'!D376</f>
        <v>270880</v>
      </c>
      <c r="E61" s="113">
        <f>'Posebni dio'!E60+'Posebni dio'!E99+'Posebni dio'!E173+'Posebni dio'!E225+'Posebni dio'!E296+'Posebni dio'!E346+'Posebni dio'!E376</f>
        <v>199920</v>
      </c>
      <c r="F61" s="113">
        <f>'Posebni dio'!F60+'Posebni dio'!F99+'Posebni dio'!F173+'Posebni dio'!F225+'Posebni dio'!F296+'Posebni dio'!F346+'Posebni dio'!F376</f>
        <v>193973.09</v>
      </c>
      <c r="G61" s="18">
        <f t="shared" si="29"/>
        <v>71.608494536326049</v>
      </c>
      <c r="H61" s="205">
        <f t="shared" si="27"/>
        <v>97.025355142056824</v>
      </c>
    </row>
  </sheetData>
  <mergeCells count="59">
    <mergeCell ref="B53:C53"/>
    <mergeCell ref="B54:C54"/>
    <mergeCell ref="B13:C13"/>
    <mergeCell ref="A2:F2"/>
    <mergeCell ref="A4:C4"/>
    <mergeCell ref="B5:C5"/>
    <mergeCell ref="A6:F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F24"/>
    <mergeCell ref="B36:C36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9:C49"/>
    <mergeCell ref="B37:C37"/>
    <mergeCell ref="B38:C38"/>
    <mergeCell ref="B39:C39"/>
    <mergeCell ref="B40:C40"/>
    <mergeCell ref="B41:C41"/>
    <mergeCell ref="B42:C42"/>
    <mergeCell ref="B59:C59"/>
    <mergeCell ref="B60:C60"/>
    <mergeCell ref="B61:C61"/>
    <mergeCell ref="B43:C43"/>
    <mergeCell ref="B58:C58"/>
    <mergeCell ref="B50:C50"/>
    <mergeCell ref="A51:F51"/>
    <mergeCell ref="B52:C52"/>
    <mergeCell ref="B55:C55"/>
    <mergeCell ref="B56:C56"/>
    <mergeCell ref="B57:C57"/>
    <mergeCell ref="B44:C44"/>
    <mergeCell ref="B45:C45"/>
    <mergeCell ref="B46:C46"/>
    <mergeCell ref="B47:C47"/>
    <mergeCell ref="B48:C48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3"/>
  <sheetViews>
    <sheetView topLeftCell="A288" workbookViewId="0">
      <selection activeCell="A331" sqref="A331:C331"/>
    </sheetView>
  </sheetViews>
  <sheetFormatPr defaultRowHeight="12" customHeight="1"/>
  <cols>
    <col min="1" max="1" width="8.5" style="53" customWidth="1"/>
    <col min="2" max="2" width="3.375" style="53" customWidth="1"/>
    <col min="3" max="3" width="46.25" style="53" customWidth="1"/>
    <col min="4" max="5" width="12.125" style="174" customWidth="1"/>
    <col min="6" max="6" width="10" style="93" customWidth="1"/>
    <col min="7" max="7" width="5" style="146" customWidth="1"/>
    <col min="8" max="8" width="4.875" style="219" customWidth="1"/>
    <col min="9" max="1021" width="8.125" customWidth="1"/>
  </cols>
  <sheetData>
    <row r="1" spans="1:11" ht="12" customHeight="1">
      <c r="A1" s="349" t="s">
        <v>41</v>
      </c>
      <c r="B1" s="349"/>
      <c r="C1" s="349"/>
      <c r="D1" s="349"/>
      <c r="E1" s="349"/>
      <c r="F1" s="349"/>
      <c r="G1" s="118"/>
    </row>
    <row r="2" spans="1:11" ht="12" customHeight="1">
      <c r="A2" s="26" t="s">
        <v>271</v>
      </c>
      <c r="B2" s="26"/>
      <c r="C2" s="26"/>
      <c r="D2" s="26"/>
      <c r="E2" s="26"/>
      <c r="F2" s="26"/>
      <c r="G2" s="118"/>
    </row>
    <row r="3" spans="1:11" ht="12" customHeight="1">
      <c r="A3" s="357" t="s">
        <v>42</v>
      </c>
      <c r="B3" s="357"/>
      <c r="C3" s="357"/>
      <c r="D3" s="173"/>
      <c r="E3" s="173"/>
      <c r="F3" s="54"/>
      <c r="G3" s="118"/>
    </row>
    <row r="4" spans="1:11" ht="12.75" customHeight="1">
      <c r="A4" s="198" t="s">
        <v>263</v>
      </c>
      <c r="B4" s="198"/>
      <c r="C4" s="198"/>
      <c r="D4" s="198"/>
      <c r="E4" s="198"/>
      <c r="F4" s="198"/>
      <c r="G4" s="198"/>
      <c r="H4" s="220"/>
      <c r="I4" s="198"/>
      <c r="J4" s="198"/>
      <c r="K4" s="198"/>
    </row>
    <row r="5" spans="1:11" ht="23.25" customHeight="1">
      <c r="A5" s="27"/>
      <c r="B5" s="28" t="s">
        <v>43</v>
      </c>
      <c r="C5" s="29" t="s">
        <v>44</v>
      </c>
      <c r="D5" s="177" t="s">
        <v>148</v>
      </c>
      <c r="E5" s="177" t="s">
        <v>267</v>
      </c>
      <c r="F5" s="153" t="s">
        <v>275</v>
      </c>
      <c r="G5" s="119" t="s">
        <v>268</v>
      </c>
      <c r="H5" s="222" t="s">
        <v>269</v>
      </c>
    </row>
    <row r="6" spans="1:11" ht="12" customHeight="1">
      <c r="A6" s="30"/>
      <c r="B6" s="30"/>
      <c r="C6" s="30"/>
      <c r="D6" s="178" t="s">
        <v>265</v>
      </c>
      <c r="E6" s="178" t="s">
        <v>266</v>
      </c>
      <c r="F6" s="154" t="s">
        <v>127</v>
      </c>
      <c r="G6" s="120" t="s">
        <v>45</v>
      </c>
      <c r="H6" s="223">
        <v>5</v>
      </c>
    </row>
    <row r="7" spans="1:11" ht="12" customHeight="1">
      <c r="A7" s="352" t="s">
        <v>46</v>
      </c>
      <c r="B7" s="352"/>
      <c r="C7" s="352"/>
      <c r="D7" s="179">
        <f>SUM(D8+D25)</f>
        <v>2259600</v>
      </c>
      <c r="E7" s="202">
        <f>SUM(E8+E25)</f>
        <v>1157922</v>
      </c>
      <c r="F7" s="71">
        <f>Naslovna!G14</f>
        <v>1142357.8999999999</v>
      </c>
      <c r="G7" s="121">
        <f t="shared" ref="G7:G30" si="0">F7/D7*100</f>
        <v>50.555757656222333</v>
      </c>
      <c r="H7" s="224">
        <f>(F7/E7)*100</f>
        <v>98.655859375674694</v>
      </c>
    </row>
    <row r="8" spans="1:11" ht="12" customHeight="1">
      <c r="A8" s="353" t="s">
        <v>47</v>
      </c>
      <c r="B8" s="353"/>
      <c r="C8" s="353"/>
      <c r="D8" s="180">
        <f>D9</f>
        <v>10400</v>
      </c>
      <c r="E8" s="72">
        <f>E9</f>
        <v>10400</v>
      </c>
      <c r="F8" s="72">
        <f>F9</f>
        <v>7756.72</v>
      </c>
      <c r="G8" s="122">
        <f>F8/D8*100</f>
        <v>74.583846153846153</v>
      </c>
      <c r="H8" s="224">
        <f>(F8/E8)*100</f>
        <v>74.583846153846153</v>
      </c>
    </row>
    <row r="9" spans="1:11" ht="12" customHeight="1">
      <c r="A9" s="343" t="s">
        <v>48</v>
      </c>
      <c r="B9" s="343"/>
      <c r="C9" s="343"/>
      <c r="D9" s="181">
        <f>SUM(D10,D18)</f>
        <v>10400</v>
      </c>
      <c r="E9" s="73">
        <f>SUM(E10,E18)</f>
        <v>10400</v>
      </c>
      <c r="F9" s="73">
        <f>SUM(F10,F18)</f>
        <v>7756.72</v>
      </c>
      <c r="G9" s="123">
        <f t="shared" si="0"/>
        <v>74.583846153846153</v>
      </c>
      <c r="H9" s="224">
        <f t="shared" ref="H9:H71" si="1">(F9/E9)*100</f>
        <v>74.583846153846153</v>
      </c>
    </row>
    <row r="10" spans="1:11" ht="10.5" customHeight="1">
      <c r="A10" s="331" t="s">
        <v>49</v>
      </c>
      <c r="B10" s="331"/>
      <c r="C10" s="331"/>
      <c r="D10" s="182">
        <f>SUM(D11)</f>
        <v>8700</v>
      </c>
      <c r="E10" s="74">
        <f>SUM(E11)</f>
        <v>8700</v>
      </c>
      <c r="F10" s="74">
        <f>SUM(F11)</f>
        <v>6495.8600000000006</v>
      </c>
      <c r="G10" s="124">
        <f t="shared" si="0"/>
        <v>74.665057471264376</v>
      </c>
      <c r="H10" s="224">
        <f t="shared" si="1"/>
        <v>74.665057471264376</v>
      </c>
    </row>
    <row r="11" spans="1:11" ht="12" customHeight="1">
      <c r="A11" s="318" t="s">
        <v>50</v>
      </c>
      <c r="B11" s="318"/>
      <c r="C11" s="318"/>
      <c r="D11" s="183">
        <f t="shared" ref="D11:F14" si="2">D12</f>
        <v>8700</v>
      </c>
      <c r="E11" s="75">
        <f t="shared" si="2"/>
        <v>8700</v>
      </c>
      <c r="F11" s="75">
        <f t="shared" si="2"/>
        <v>6495.8600000000006</v>
      </c>
      <c r="G11" s="125">
        <f t="shared" si="0"/>
        <v>74.665057471264376</v>
      </c>
      <c r="H11" s="224">
        <f t="shared" si="1"/>
        <v>74.665057471264376</v>
      </c>
    </row>
    <row r="12" spans="1:11" ht="12" customHeight="1">
      <c r="A12" s="324" t="s">
        <v>51</v>
      </c>
      <c r="B12" s="324"/>
      <c r="C12" s="324"/>
      <c r="D12" s="184">
        <f t="shared" si="2"/>
        <v>8700</v>
      </c>
      <c r="E12" s="76">
        <f t="shared" si="2"/>
        <v>8700</v>
      </c>
      <c r="F12" s="76">
        <f t="shared" si="2"/>
        <v>6495.8600000000006</v>
      </c>
      <c r="G12" s="126">
        <f t="shared" si="0"/>
        <v>74.665057471264376</v>
      </c>
      <c r="H12" s="224">
        <f t="shared" si="1"/>
        <v>74.665057471264376</v>
      </c>
    </row>
    <row r="13" spans="1:11" ht="12" customHeight="1">
      <c r="A13" s="334" t="s">
        <v>52</v>
      </c>
      <c r="B13" s="334"/>
      <c r="C13" s="334"/>
      <c r="D13" s="225">
        <f t="shared" si="2"/>
        <v>8700</v>
      </c>
      <c r="E13" s="226">
        <f t="shared" si="2"/>
        <v>8700</v>
      </c>
      <c r="F13" s="226">
        <f t="shared" si="2"/>
        <v>6495.8600000000006</v>
      </c>
      <c r="G13" s="227">
        <f t="shared" si="0"/>
        <v>74.665057471264376</v>
      </c>
      <c r="H13" s="228">
        <f t="shared" si="1"/>
        <v>74.665057471264376</v>
      </c>
    </row>
    <row r="14" spans="1:11" ht="12" customHeight="1">
      <c r="A14" s="25"/>
      <c r="B14" s="31">
        <v>3</v>
      </c>
      <c r="C14" s="32" t="s">
        <v>53</v>
      </c>
      <c r="D14" s="181">
        <f t="shared" si="2"/>
        <v>8700</v>
      </c>
      <c r="E14" s="73">
        <f t="shared" si="2"/>
        <v>8700</v>
      </c>
      <c r="F14" s="73">
        <f t="shared" si="2"/>
        <v>6495.8600000000006</v>
      </c>
      <c r="G14" s="123">
        <f t="shared" si="0"/>
        <v>74.665057471264376</v>
      </c>
      <c r="H14" s="224">
        <f t="shared" si="1"/>
        <v>74.665057471264376</v>
      </c>
    </row>
    <row r="15" spans="1:11" ht="12" customHeight="1">
      <c r="A15" s="25"/>
      <c r="B15" s="31">
        <v>32</v>
      </c>
      <c r="C15" s="32" t="s">
        <v>54</v>
      </c>
      <c r="D15" s="185">
        <f>SUM(D16:D17)</f>
        <v>8700</v>
      </c>
      <c r="E15" s="77">
        <f>SUM(E16:E17)</f>
        <v>8700</v>
      </c>
      <c r="F15" s="77">
        <f>SUM(F16:F17)</f>
        <v>6495.8600000000006</v>
      </c>
      <c r="G15" s="123">
        <f t="shared" si="0"/>
        <v>74.665057471264376</v>
      </c>
      <c r="H15" s="224">
        <f t="shared" si="1"/>
        <v>74.665057471264376</v>
      </c>
    </row>
    <row r="16" spans="1:11" ht="12" customHeight="1">
      <c r="A16" s="25"/>
      <c r="B16" s="33">
        <v>323</v>
      </c>
      <c r="C16" s="34" t="s">
        <v>55</v>
      </c>
      <c r="D16" s="186">
        <v>3350</v>
      </c>
      <c r="E16" s="96">
        <v>3350</v>
      </c>
      <c r="F16" s="96">
        <v>5466.52</v>
      </c>
      <c r="G16" s="127">
        <f t="shared" si="0"/>
        <v>163.17970149253733</v>
      </c>
      <c r="H16" s="224">
        <f t="shared" si="1"/>
        <v>163.17970149253733</v>
      </c>
    </row>
    <row r="17" spans="1:8" ht="12" customHeight="1">
      <c r="A17" s="25"/>
      <c r="B17" s="33">
        <v>329</v>
      </c>
      <c r="C17" s="35" t="s">
        <v>138</v>
      </c>
      <c r="D17" s="186">
        <v>5350</v>
      </c>
      <c r="E17" s="96">
        <v>5350</v>
      </c>
      <c r="F17" s="96">
        <v>1029.3399999999999</v>
      </c>
      <c r="G17" s="123">
        <f t="shared" si="0"/>
        <v>19.239999999999998</v>
      </c>
      <c r="H17" s="224">
        <f t="shared" si="1"/>
        <v>19.239999999999998</v>
      </c>
    </row>
    <row r="18" spans="1:8" ht="12" customHeight="1">
      <c r="A18" s="331" t="s">
        <v>128</v>
      </c>
      <c r="B18" s="331"/>
      <c r="C18" s="331"/>
      <c r="D18" s="182">
        <f t="shared" ref="D18:F21" si="3">D19</f>
        <v>1700</v>
      </c>
      <c r="E18" s="74">
        <f t="shared" si="3"/>
        <v>1700</v>
      </c>
      <c r="F18" s="74">
        <f t="shared" si="3"/>
        <v>1260.8599999999999</v>
      </c>
      <c r="G18" s="124">
        <f t="shared" si="0"/>
        <v>74.16823529411765</v>
      </c>
      <c r="H18" s="224">
        <f t="shared" si="1"/>
        <v>74.16823529411765</v>
      </c>
    </row>
    <row r="19" spans="1:8" ht="12" customHeight="1">
      <c r="A19" s="318" t="s">
        <v>129</v>
      </c>
      <c r="B19" s="318"/>
      <c r="C19" s="318"/>
      <c r="D19" s="183">
        <f t="shared" si="3"/>
        <v>1700</v>
      </c>
      <c r="E19" s="75">
        <f t="shared" si="3"/>
        <v>1700</v>
      </c>
      <c r="F19" s="75">
        <f t="shared" si="3"/>
        <v>1260.8599999999999</v>
      </c>
      <c r="G19" s="125">
        <f t="shared" si="0"/>
        <v>74.16823529411765</v>
      </c>
      <c r="H19" s="224">
        <f t="shared" si="1"/>
        <v>74.16823529411765</v>
      </c>
    </row>
    <row r="20" spans="1:8" ht="12" customHeight="1">
      <c r="A20" s="324" t="s">
        <v>51</v>
      </c>
      <c r="B20" s="324"/>
      <c r="C20" s="324"/>
      <c r="D20" s="184">
        <f t="shared" si="3"/>
        <v>1700</v>
      </c>
      <c r="E20" s="76">
        <f t="shared" si="3"/>
        <v>1700</v>
      </c>
      <c r="F20" s="76">
        <f t="shared" si="3"/>
        <v>1260.8599999999999</v>
      </c>
      <c r="G20" s="126">
        <f t="shared" si="0"/>
        <v>74.16823529411765</v>
      </c>
      <c r="H20" s="224">
        <f t="shared" si="1"/>
        <v>74.16823529411765</v>
      </c>
    </row>
    <row r="21" spans="1:8" ht="12" customHeight="1">
      <c r="A21" s="334" t="s">
        <v>130</v>
      </c>
      <c r="B21" s="334"/>
      <c r="C21" s="334"/>
      <c r="D21" s="225">
        <f t="shared" si="3"/>
        <v>1700</v>
      </c>
      <c r="E21" s="226">
        <f t="shared" si="3"/>
        <v>1700</v>
      </c>
      <c r="F21" s="226">
        <f t="shared" si="3"/>
        <v>1260.8599999999999</v>
      </c>
      <c r="G21" s="227">
        <f t="shared" si="0"/>
        <v>74.16823529411765</v>
      </c>
      <c r="H21" s="228">
        <f t="shared" si="1"/>
        <v>74.16823529411765</v>
      </c>
    </row>
    <row r="22" spans="1:8" ht="12" customHeight="1">
      <c r="A22" s="25"/>
      <c r="B22" s="31">
        <v>3</v>
      </c>
      <c r="C22" s="32" t="s">
        <v>53</v>
      </c>
      <c r="D22" s="181">
        <f>D23</f>
        <v>1700</v>
      </c>
      <c r="E22" s="73">
        <f>E23</f>
        <v>1700</v>
      </c>
      <c r="F22" s="73">
        <f>F23</f>
        <v>1260.8599999999999</v>
      </c>
      <c r="G22" s="123">
        <f t="shared" si="0"/>
        <v>74.16823529411765</v>
      </c>
      <c r="H22" s="224">
        <f t="shared" si="1"/>
        <v>74.16823529411765</v>
      </c>
    </row>
    <row r="23" spans="1:8" ht="12" customHeight="1">
      <c r="A23" s="25"/>
      <c r="B23" s="31">
        <v>38</v>
      </c>
      <c r="C23" s="32" t="s">
        <v>131</v>
      </c>
      <c r="D23" s="185">
        <f>SUM(D24:D24)</f>
        <v>1700</v>
      </c>
      <c r="E23" s="77">
        <f>SUM(E24:E24)</f>
        <v>1700</v>
      </c>
      <c r="F23" s="77">
        <f>SUM(F24:F24)</f>
        <v>1260.8599999999999</v>
      </c>
      <c r="G23" s="123">
        <f t="shared" si="0"/>
        <v>74.16823529411765</v>
      </c>
      <c r="H23" s="224">
        <f t="shared" si="1"/>
        <v>74.16823529411765</v>
      </c>
    </row>
    <row r="24" spans="1:8" ht="12" customHeight="1">
      <c r="A24" s="25"/>
      <c r="B24" s="48">
        <v>381</v>
      </c>
      <c r="C24" s="69" t="s">
        <v>29</v>
      </c>
      <c r="D24" s="186">
        <v>1700</v>
      </c>
      <c r="E24" s="96">
        <v>1700</v>
      </c>
      <c r="F24" s="96">
        <v>1260.8599999999999</v>
      </c>
      <c r="G24" s="123">
        <f t="shared" si="0"/>
        <v>74.16823529411765</v>
      </c>
      <c r="H24" s="224">
        <f t="shared" si="1"/>
        <v>74.16823529411765</v>
      </c>
    </row>
    <row r="25" spans="1:8" ht="12" customHeight="1">
      <c r="A25" s="354" t="s">
        <v>132</v>
      </c>
      <c r="B25" s="355"/>
      <c r="C25" s="355"/>
      <c r="D25" s="180">
        <f>D26+D103+D214+D249+D297+D330+D347+D398+D446</f>
        <v>2249200</v>
      </c>
      <c r="E25" s="72">
        <f>E26+E103+E214+E249+E297+E330+E347+E398+E446</f>
        <v>1147522</v>
      </c>
      <c r="F25" s="72">
        <v>1134601.18</v>
      </c>
      <c r="G25" s="122">
        <f t="shared" si="0"/>
        <v>50.444654988440327</v>
      </c>
      <c r="H25" s="224">
        <f t="shared" si="1"/>
        <v>98.874024201714647</v>
      </c>
    </row>
    <row r="26" spans="1:8" ht="12" customHeight="1">
      <c r="A26" s="356" t="s">
        <v>56</v>
      </c>
      <c r="B26" s="343"/>
      <c r="C26" s="343"/>
      <c r="D26" s="181">
        <f>SUM(D27)</f>
        <v>396300</v>
      </c>
      <c r="E26" s="73">
        <f>SUM(E27)</f>
        <v>393732</v>
      </c>
      <c r="F26" s="73">
        <f>SUM(F27)</f>
        <v>345052.61</v>
      </c>
      <c r="G26" s="123">
        <f t="shared" si="0"/>
        <v>87.068536462276043</v>
      </c>
      <c r="H26" s="224">
        <f t="shared" si="1"/>
        <v>87.636415125008881</v>
      </c>
    </row>
    <row r="27" spans="1:8" ht="12" customHeight="1">
      <c r="A27" s="358" t="s">
        <v>133</v>
      </c>
      <c r="B27" s="331"/>
      <c r="C27" s="331"/>
      <c r="D27" s="182">
        <f>SUM(D28,D44,D50,D61,D67,D85,D93)</f>
        <v>396300</v>
      </c>
      <c r="E27" s="74">
        <f>SUM(E28,E44,E50,E61,E67,E85,E93)</f>
        <v>393732</v>
      </c>
      <c r="F27" s="74">
        <f>SUM(F28,F44,F50,F61,F67,F85,F93)</f>
        <v>345052.61</v>
      </c>
      <c r="G27" s="124">
        <f t="shared" si="0"/>
        <v>87.068536462276043</v>
      </c>
      <c r="H27" s="224">
        <f t="shared" si="1"/>
        <v>87.636415125008881</v>
      </c>
    </row>
    <row r="28" spans="1:8" ht="12" customHeight="1">
      <c r="A28" s="359" t="s">
        <v>134</v>
      </c>
      <c r="B28" s="318"/>
      <c r="C28" s="318"/>
      <c r="D28" s="183">
        <f>D29</f>
        <v>197410</v>
      </c>
      <c r="E28" s="75">
        <f>E29</f>
        <v>174940</v>
      </c>
      <c r="F28" s="75">
        <f>F29</f>
        <v>164966.55999999997</v>
      </c>
      <c r="G28" s="125">
        <f t="shared" si="0"/>
        <v>83.565452611316545</v>
      </c>
      <c r="H28" s="224">
        <f t="shared" si="1"/>
        <v>94.298936778323977</v>
      </c>
    </row>
    <row r="29" spans="1:8" ht="12" customHeight="1">
      <c r="A29" s="360" t="s">
        <v>51</v>
      </c>
      <c r="B29" s="324"/>
      <c r="C29" s="324"/>
      <c r="D29" s="184">
        <f>D32</f>
        <v>197410</v>
      </c>
      <c r="E29" s="78">
        <f>E32</f>
        <v>174940</v>
      </c>
      <c r="F29" s="78">
        <f>F32</f>
        <v>164966.55999999997</v>
      </c>
      <c r="G29" s="126">
        <f t="shared" si="0"/>
        <v>83.565452611316545</v>
      </c>
      <c r="H29" s="224">
        <f t="shared" si="1"/>
        <v>94.298936778323977</v>
      </c>
    </row>
    <row r="30" spans="1:8" ht="12" customHeight="1">
      <c r="A30" s="345" t="s">
        <v>52</v>
      </c>
      <c r="B30" s="334"/>
      <c r="C30" s="334"/>
      <c r="D30" s="225">
        <f>D28-D31</f>
        <v>197410</v>
      </c>
      <c r="E30" s="229">
        <f>E28-E31</f>
        <v>174940</v>
      </c>
      <c r="F30" s="229">
        <f>F28-F31</f>
        <v>164966.55999999997</v>
      </c>
      <c r="G30" s="230">
        <f t="shared" si="0"/>
        <v>83.565452611316545</v>
      </c>
      <c r="H30" s="228">
        <f t="shared" si="1"/>
        <v>94.298936778323977</v>
      </c>
    </row>
    <row r="31" spans="1:8" ht="12" customHeight="1">
      <c r="A31" s="346" t="s">
        <v>135</v>
      </c>
      <c r="B31" s="347"/>
      <c r="C31" s="348"/>
      <c r="D31" s="225">
        <v>0</v>
      </c>
      <c r="E31" s="231">
        <v>0</v>
      </c>
      <c r="F31" s="231">
        <v>0</v>
      </c>
      <c r="G31" s="232">
        <v>0</v>
      </c>
      <c r="H31" s="228">
        <v>0</v>
      </c>
    </row>
    <row r="32" spans="1:8" ht="12" customHeight="1">
      <c r="A32" s="25"/>
      <c r="B32" s="68">
        <v>3</v>
      </c>
      <c r="C32" s="49" t="s">
        <v>53</v>
      </c>
      <c r="D32" s="187">
        <f>SUM(D33,D37,D42)</f>
        <v>197410</v>
      </c>
      <c r="E32" s="79">
        <f>SUM(E33,E37,E42)</f>
        <v>174940</v>
      </c>
      <c r="F32" s="79">
        <f>SUM(F33,F37,F42)</f>
        <v>164966.55999999997</v>
      </c>
      <c r="G32" s="123">
        <f t="shared" ref="G32:G56" si="4">F32/D32*100</f>
        <v>83.565452611316545</v>
      </c>
      <c r="H32" s="224">
        <f t="shared" si="1"/>
        <v>94.298936778323977</v>
      </c>
    </row>
    <row r="33" spans="1:8" ht="12" customHeight="1">
      <c r="A33" s="25"/>
      <c r="B33" s="31">
        <v>31</v>
      </c>
      <c r="C33" s="32" t="s">
        <v>136</v>
      </c>
      <c r="D33" s="187">
        <f>SUM(D34,D35,D36)</f>
        <v>102210</v>
      </c>
      <c r="E33" s="79">
        <f>SUM(E34,E35,E36)</f>
        <v>70940</v>
      </c>
      <c r="F33" s="79">
        <f>SUM(F34,F35,F36)</f>
        <v>57285.270000000004</v>
      </c>
      <c r="G33" s="123">
        <f t="shared" si="4"/>
        <v>56.046639272086885</v>
      </c>
      <c r="H33" s="224">
        <f t="shared" si="1"/>
        <v>80.751719763180162</v>
      </c>
    </row>
    <row r="34" spans="1:8" ht="12" customHeight="1">
      <c r="A34" s="25"/>
      <c r="B34" s="33">
        <v>311</v>
      </c>
      <c r="C34" s="35" t="s">
        <v>137</v>
      </c>
      <c r="D34" s="186">
        <v>86270</v>
      </c>
      <c r="E34" s="96">
        <v>55000</v>
      </c>
      <c r="F34" s="96">
        <v>45648.72</v>
      </c>
      <c r="G34" s="123">
        <f t="shared" si="4"/>
        <v>52.913782311348086</v>
      </c>
      <c r="H34" s="224">
        <f t="shared" si="1"/>
        <v>82.997672727272729</v>
      </c>
    </row>
    <row r="35" spans="1:8" ht="12" customHeight="1">
      <c r="A35" s="25"/>
      <c r="B35" s="33">
        <v>312</v>
      </c>
      <c r="C35" s="35" t="s">
        <v>61</v>
      </c>
      <c r="D35" s="186">
        <v>2660</v>
      </c>
      <c r="E35" s="96">
        <v>2660</v>
      </c>
      <c r="F35" s="96">
        <v>2564.98</v>
      </c>
      <c r="G35" s="123">
        <f t="shared" si="4"/>
        <v>96.427819548872179</v>
      </c>
      <c r="H35" s="224">
        <f t="shared" si="1"/>
        <v>96.427819548872179</v>
      </c>
    </row>
    <row r="36" spans="1:8" ht="12" customHeight="1">
      <c r="A36" s="25"/>
      <c r="B36" s="33">
        <v>313</v>
      </c>
      <c r="C36" s="35" t="s">
        <v>27</v>
      </c>
      <c r="D36" s="186">
        <v>13280</v>
      </c>
      <c r="E36" s="96">
        <v>13280</v>
      </c>
      <c r="F36" s="96">
        <v>9071.57</v>
      </c>
      <c r="G36" s="123">
        <f t="shared" si="4"/>
        <v>68.310015060240957</v>
      </c>
      <c r="H36" s="224">
        <f t="shared" si="1"/>
        <v>68.310015060240957</v>
      </c>
    </row>
    <row r="37" spans="1:8" ht="12" customHeight="1">
      <c r="A37" s="25"/>
      <c r="B37" s="31">
        <v>32</v>
      </c>
      <c r="C37" s="32" t="s">
        <v>54</v>
      </c>
      <c r="D37" s="187">
        <f>SUM(D38:D41)</f>
        <v>93600</v>
      </c>
      <c r="E37" s="79">
        <f>SUM(E38:E41)</f>
        <v>100500</v>
      </c>
      <c r="F37" s="79">
        <f>SUM(F38:F41)</f>
        <v>104411.45999999999</v>
      </c>
      <c r="G37" s="123">
        <f t="shared" si="4"/>
        <v>111.55070512820512</v>
      </c>
      <c r="H37" s="224">
        <f t="shared" si="1"/>
        <v>103.89199999999998</v>
      </c>
    </row>
    <row r="38" spans="1:8" ht="12" customHeight="1">
      <c r="A38" s="25"/>
      <c r="B38" s="33">
        <v>321</v>
      </c>
      <c r="C38" s="35" t="s">
        <v>62</v>
      </c>
      <c r="D38" s="186">
        <v>4650</v>
      </c>
      <c r="E38" s="96">
        <v>1500</v>
      </c>
      <c r="F38" s="96">
        <v>0</v>
      </c>
      <c r="G38" s="123">
        <f t="shared" si="4"/>
        <v>0</v>
      </c>
      <c r="H38" s="224">
        <f t="shared" si="1"/>
        <v>0</v>
      </c>
    </row>
    <row r="39" spans="1:8" ht="12" customHeight="1">
      <c r="A39" s="25"/>
      <c r="B39" s="33">
        <v>322</v>
      </c>
      <c r="C39" s="35" t="s">
        <v>57</v>
      </c>
      <c r="D39" s="186">
        <v>19920</v>
      </c>
      <c r="E39" s="96">
        <v>20000</v>
      </c>
      <c r="F39" s="96">
        <v>23036.57</v>
      </c>
      <c r="G39" s="123">
        <f t="shared" si="4"/>
        <v>115.64543172690762</v>
      </c>
      <c r="H39" s="224">
        <f t="shared" si="1"/>
        <v>115.18284999999999</v>
      </c>
    </row>
    <row r="40" spans="1:8" ht="12" customHeight="1">
      <c r="A40" s="25"/>
      <c r="B40" s="33">
        <v>323</v>
      </c>
      <c r="C40" s="35" t="s">
        <v>55</v>
      </c>
      <c r="D40" s="186">
        <v>59730</v>
      </c>
      <c r="E40" s="96">
        <v>60000</v>
      </c>
      <c r="F40" s="96">
        <v>60335.24</v>
      </c>
      <c r="G40" s="123">
        <f t="shared" si="4"/>
        <v>101.01329315251968</v>
      </c>
      <c r="H40" s="224">
        <f t="shared" si="1"/>
        <v>100.55873333333334</v>
      </c>
    </row>
    <row r="41" spans="1:8" ht="12" customHeight="1">
      <c r="A41" s="25"/>
      <c r="B41" s="33">
        <v>329</v>
      </c>
      <c r="C41" s="35" t="s">
        <v>138</v>
      </c>
      <c r="D41" s="186">
        <v>9300</v>
      </c>
      <c r="E41" s="96">
        <v>19000</v>
      </c>
      <c r="F41" s="96">
        <v>21039.65</v>
      </c>
      <c r="G41" s="123">
        <f t="shared" si="4"/>
        <v>226.23279569892475</v>
      </c>
      <c r="H41" s="224">
        <f t="shared" si="1"/>
        <v>110.735</v>
      </c>
    </row>
    <row r="42" spans="1:8" ht="12" customHeight="1">
      <c r="A42" s="25"/>
      <c r="B42" s="31">
        <v>34</v>
      </c>
      <c r="C42" s="32" t="s">
        <v>126</v>
      </c>
      <c r="D42" s="185">
        <f>SUM(D43:D43)</f>
        <v>1600</v>
      </c>
      <c r="E42" s="77">
        <f>SUM(E43:E43)</f>
        <v>3500</v>
      </c>
      <c r="F42" s="77">
        <f>SUM(F43:F43)</f>
        <v>3269.83</v>
      </c>
      <c r="G42" s="123">
        <f t="shared" si="4"/>
        <v>204.36437499999997</v>
      </c>
      <c r="H42" s="224">
        <f t="shared" si="1"/>
        <v>93.423714285714283</v>
      </c>
    </row>
    <row r="43" spans="1:8" ht="12" customHeight="1">
      <c r="A43" s="25"/>
      <c r="B43" s="33">
        <v>343</v>
      </c>
      <c r="C43" s="35" t="s">
        <v>125</v>
      </c>
      <c r="D43" s="186">
        <v>1600</v>
      </c>
      <c r="E43" s="96">
        <v>3500</v>
      </c>
      <c r="F43" s="96">
        <v>3269.83</v>
      </c>
      <c r="G43" s="123">
        <f t="shared" si="4"/>
        <v>204.36437499999997</v>
      </c>
      <c r="H43" s="224">
        <f t="shared" si="1"/>
        <v>93.423714285714283</v>
      </c>
    </row>
    <row r="44" spans="1:8" ht="12" customHeight="1">
      <c r="A44" s="318" t="s">
        <v>139</v>
      </c>
      <c r="B44" s="318"/>
      <c r="C44" s="318"/>
      <c r="D44" s="183">
        <f t="shared" ref="D44:F47" si="5">D45</f>
        <v>3120</v>
      </c>
      <c r="E44" s="75">
        <f t="shared" si="5"/>
        <v>30000</v>
      </c>
      <c r="F44" s="75">
        <f t="shared" si="5"/>
        <v>0</v>
      </c>
      <c r="G44" s="125">
        <f t="shared" si="4"/>
        <v>0</v>
      </c>
      <c r="H44" s="224">
        <f t="shared" si="1"/>
        <v>0</v>
      </c>
    </row>
    <row r="45" spans="1:8" ht="12" customHeight="1">
      <c r="A45" s="324" t="s">
        <v>51</v>
      </c>
      <c r="B45" s="324"/>
      <c r="C45" s="324"/>
      <c r="D45" s="184">
        <f t="shared" si="5"/>
        <v>3120</v>
      </c>
      <c r="E45" s="76">
        <f t="shared" si="5"/>
        <v>30000</v>
      </c>
      <c r="F45" s="76">
        <f t="shared" si="5"/>
        <v>0</v>
      </c>
      <c r="G45" s="126">
        <f t="shared" si="4"/>
        <v>0</v>
      </c>
      <c r="H45" s="224">
        <f t="shared" si="1"/>
        <v>0</v>
      </c>
    </row>
    <row r="46" spans="1:8" ht="12" customHeight="1">
      <c r="A46" s="334" t="s">
        <v>52</v>
      </c>
      <c r="B46" s="334"/>
      <c r="C46" s="334"/>
      <c r="D46" s="225">
        <f t="shared" si="5"/>
        <v>3120</v>
      </c>
      <c r="E46" s="226">
        <f t="shared" si="5"/>
        <v>30000</v>
      </c>
      <c r="F46" s="226">
        <f t="shared" si="5"/>
        <v>0</v>
      </c>
      <c r="G46" s="227">
        <f t="shared" si="4"/>
        <v>0</v>
      </c>
      <c r="H46" s="228">
        <f t="shared" si="1"/>
        <v>0</v>
      </c>
    </row>
    <row r="47" spans="1:8" ht="12" customHeight="1">
      <c r="A47" s="25"/>
      <c r="B47" s="31">
        <v>3</v>
      </c>
      <c r="C47" s="32" t="s">
        <v>53</v>
      </c>
      <c r="D47" s="181">
        <f t="shared" si="5"/>
        <v>3120</v>
      </c>
      <c r="E47" s="73">
        <f t="shared" si="5"/>
        <v>30000</v>
      </c>
      <c r="F47" s="73">
        <f t="shared" si="5"/>
        <v>0</v>
      </c>
      <c r="G47" s="123">
        <f t="shared" si="4"/>
        <v>0</v>
      </c>
      <c r="H47" s="224">
        <f t="shared" si="1"/>
        <v>0</v>
      </c>
    </row>
    <row r="48" spans="1:8" ht="12" customHeight="1">
      <c r="A48" s="25"/>
      <c r="B48" s="31">
        <v>38</v>
      </c>
      <c r="C48" s="32" t="s">
        <v>131</v>
      </c>
      <c r="D48" s="185">
        <f>SUM(D49:D49)</f>
        <v>3120</v>
      </c>
      <c r="E48" s="77">
        <f>SUM(E49:E49)</f>
        <v>30000</v>
      </c>
      <c r="F48" s="77">
        <f>SUM(F49:F49)</f>
        <v>0</v>
      </c>
      <c r="G48" s="123">
        <f t="shared" si="4"/>
        <v>0</v>
      </c>
      <c r="H48" s="224">
        <f t="shared" si="1"/>
        <v>0</v>
      </c>
    </row>
    <row r="49" spans="1:8" ht="12" customHeight="1">
      <c r="A49" s="25"/>
      <c r="B49" s="33">
        <v>385</v>
      </c>
      <c r="C49" s="35" t="s">
        <v>244</v>
      </c>
      <c r="D49" s="186">
        <v>3120</v>
      </c>
      <c r="E49" s="96">
        <v>30000</v>
      </c>
      <c r="F49" s="96">
        <v>0</v>
      </c>
      <c r="G49" s="123">
        <f t="shared" si="4"/>
        <v>0</v>
      </c>
      <c r="H49" s="224">
        <f t="shared" si="1"/>
        <v>0</v>
      </c>
    </row>
    <row r="50" spans="1:8" ht="12" customHeight="1">
      <c r="A50" s="318" t="s">
        <v>140</v>
      </c>
      <c r="B50" s="318"/>
      <c r="C50" s="318"/>
      <c r="D50" s="183">
        <f>SUM(D51,D58)</f>
        <v>17870</v>
      </c>
      <c r="E50" s="75">
        <f>SUM(E51,E58)</f>
        <v>18140</v>
      </c>
      <c r="F50" s="75">
        <f>SUM(F51,F58)</f>
        <v>16581.62</v>
      </c>
      <c r="G50" s="125">
        <f t="shared" si="4"/>
        <v>92.79026301063233</v>
      </c>
      <c r="H50" s="224">
        <f t="shared" si="1"/>
        <v>91.409151047409026</v>
      </c>
    </row>
    <row r="51" spans="1:8" ht="12" customHeight="1">
      <c r="A51" s="324" t="s">
        <v>141</v>
      </c>
      <c r="B51" s="324"/>
      <c r="C51" s="324"/>
      <c r="D51" s="184">
        <f>D53</f>
        <v>16540</v>
      </c>
      <c r="E51" s="76">
        <f>E53</f>
        <v>16540</v>
      </c>
      <c r="F51" s="76">
        <f>F53</f>
        <v>16581.62</v>
      </c>
      <c r="G51" s="126">
        <f t="shared" si="4"/>
        <v>100.25163240628778</v>
      </c>
      <c r="H51" s="224">
        <f t="shared" si="1"/>
        <v>100.25163240628778</v>
      </c>
    </row>
    <row r="52" spans="1:8" ht="12" customHeight="1">
      <c r="A52" s="334" t="s">
        <v>52</v>
      </c>
      <c r="B52" s="334"/>
      <c r="C52" s="334"/>
      <c r="D52" s="225">
        <f t="shared" ref="D52:F53" si="6">D53</f>
        <v>16540</v>
      </c>
      <c r="E52" s="226">
        <f t="shared" si="6"/>
        <v>16540</v>
      </c>
      <c r="F52" s="226">
        <f t="shared" si="6"/>
        <v>16581.62</v>
      </c>
      <c r="G52" s="227">
        <f t="shared" si="4"/>
        <v>100.25163240628778</v>
      </c>
      <c r="H52" s="228">
        <f t="shared" si="1"/>
        <v>100.25163240628778</v>
      </c>
    </row>
    <row r="53" spans="1:8" ht="12" customHeight="1">
      <c r="A53" s="25"/>
      <c r="B53" s="31">
        <v>3</v>
      </c>
      <c r="C53" s="32" t="s">
        <v>53</v>
      </c>
      <c r="D53" s="181">
        <f t="shared" si="6"/>
        <v>16540</v>
      </c>
      <c r="E53" s="73">
        <f t="shared" si="6"/>
        <v>16540</v>
      </c>
      <c r="F53" s="73">
        <f t="shared" si="6"/>
        <v>16581.62</v>
      </c>
      <c r="G53" s="123">
        <f t="shared" si="4"/>
        <v>100.25163240628778</v>
      </c>
      <c r="H53" s="224">
        <f t="shared" si="1"/>
        <v>100.25163240628778</v>
      </c>
    </row>
    <row r="54" spans="1:8" ht="12" customHeight="1">
      <c r="A54" s="25"/>
      <c r="B54" s="31">
        <v>32</v>
      </c>
      <c r="C54" s="32" t="s">
        <v>54</v>
      </c>
      <c r="D54" s="185">
        <f>SUM(D55:D57)</f>
        <v>16540</v>
      </c>
      <c r="E54" s="77">
        <f>SUM(E55:E57)</f>
        <v>16540</v>
      </c>
      <c r="F54" s="77">
        <f>SUM(F55:F57)</f>
        <v>16581.62</v>
      </c>
      <c r="G54" s="123">
        <f t="shared" si="4"/>
        <v>100.25163240628778</v>
      </c>
      <c r="H54" s="224">
        <f t="shared" si="1"/>
        <v>100.25163240628778</v>
      </c>
    </row>
    <row r="55" spans="1:8" ht="12" customHeight="1">
      <c r="A55" s="25"/>
      <c r="B55" s="33">
        <v>322</v>
      </c>
      <c r="C55" s="36" t="s">
        <v>57</v>
      </c>
      <c r="D55" s="186">
        <v>3320</v>
      </c>
      <c r="E55" s="96">
        <v>3320</v>
      </c>
      <c r="F55" s="96">
        <v>3320</v>
      </c>
      <c r="G55" s="123">
        <f t="shared" si="4"/>
        <v>100</v>
      </c>
      <c r="H55" s="224">
        <f t="shared" si="1"/>
        <v>100</v>
      </c>
    </row>
    <row r="56" spans="1:8" ht="12" customHeight="1">
      <c r="A56" s="25"/>
      <c r="B56" s="33">
        <v>323</v>
      </c>
      <c r="C56" s="35" t="s">
        <v>55</v>
      </c>
      <c r="D56" s="186">
        <v>7970</v>
      </c>
      <c r="E56" s="96">
        <v>7970</v>
      </c>
      <c r="F56" s="96">
        <v>8011.62</v>
      </c>
      <c r="G56" s="123">
        <f t="shared" si="4"/>
        <v>100.52220828105396</v>
      </c>
      <c r="H56" s="224">
        <f t="shared" si="1"/>
        <v>100.52220828105396</v>
      </c>
    </row>
    <row r="57" spans="1:8" ht="12" customHeight="1">
      <c r="A57" s="25"/>
      <c r="B57" s="33">
        <v>329</v>
      </c>
      <c r="C57" s="35" t="s">
        <v>247</v>
      </c>
      <c r="D57" s="186">
        <v>5250</v>
      </c>
      <c r="E57" s="96">
        <v>5250</v>
      </c>
      <c r="F57" s="96">
        <v>5250</v>
      </c>
      <c r="G57" s="123">
        <v>100</v>
      </c>
      <c r="H57" s="224">
        <f t="shared" si="1"/>
        <v>100</v>
      </c>
    </row>
    <row r="58" spans="1:8" ht="12" customHeight="1">
      <c r="A58" s="25"/>
      <c r="B58" s="31">
        <v>4</v>
      </c>
      <c r="C58" s="32" t="s">
        <v>58</v>
      </c>
      <c r="D58" s="187">
        <f t="shared" ref="D58:F59" si="7">SUM(D59)</f>
        <v>1330</v>
      </c>
      <c r="E58" s="79">
        <f t="shared" ref="E58:E59" si="8">SUM(E59)</f>
        <v>1600</v>
      </c>
      <c r="F58" s="79">
        <f t="shared" si="7"/>
        <v>0</v>
      </c>
      <c r="G58" s="128">
        <f t="shared" ref="G58:G121" si="9">F58/D58*100</f>
        <v>0</v>
      </c>
      <c r="H58" s="224">
        <f t="shared" si="1"/>
        <v>0</v>
      </c>
    </row>
    <row r="59" spans="1:8" ht="12" customHeight="1">
      <c r="A59" s="25"/>
      <c r="B59" s="31">
        <v>45</v>
      </c>
      <c r="C59" s="32" t="s">
        <v>59</v>
      </c>
      <c r="D59" s="187">
        <f t="shared" si="7"/>
        <v>1330</v>
      </c>
      <c r="E59" s="79">
        <f t="shared" si="8"/>
        <v>1600</v>
      </c>
      <c r="F59" s="79">
        <f t="shared" si="7"/>
        <v>0</v>
      </c>
      <c r="G59" s="128">
        <f t="shared" si="9"/>
        <v>0</v>
      </c>
      <c r="H59" s="224">
        <f t="shared" si="1"/>
        <v>0</v>
      </c>
    </row>
    <row r="60" spans="1:8" ht="12" customHeight="1">
      <c r="A60" s="25"/>
      <c r="B60" s="33">
        <v>451</v>
      </c>
      <c r="C60" s="35" t="s">
        <v>40</v>
      </c>
      <c r="D60" s="186">
        <v>1330</v>
      </c>
      <c r="E60" s="96">
        <v>1600</v>
      </c>
      <c r="F60" s="96">
        <v>0</v>
      </c>
      <c r="G60" s="123">
        <f t="shared" si="9"/>
        <v>0</v>
      </c>
      <c r="H60" s="224">
        <f t="shared" si="1"/>
        <v>0</v>
      </c>
    </row>
    <row r="61" spans="1:8" ht="12" customHeight="1">
      <c r="A61" s="318" t="s">
        <v>142</v>
      </c>
      <c r="B61" s="318"/>
      <c r="C61" s="318"/>
      <c r="D61" s="183">
        <f>D62</f>
        <v>12610</v>
      </c>
      <c r="E61" s="80">
        <f>E62</f>
        <v>13000</v>
      </c>
      <c r="F61" s="80">
        <f>F62</f>
        <v>13304.49</v>
      </c>
      <c r="G61" s="129">
        <f t="shared" si="9"/>
        <v>105.50745440126883</v>
      </c>
      <c r="H61" s="224">
        <f t="shared" si="1"/>
        <v>102.34223076923077</v>
      </c>
    </row>
    <row r="62" spans="1:8" ht="12" customHeight="1">
      <c r="A62" s="324" t="s">
        <v>51</v>
      </c>
      <c r="B62" s="324"/>
      <c r="C62" s="324"/>
      <c r="D62" s="184">
        <f>D64</f>
        <v>12610</v>
      </c>
      <c r="E62" s="76">
        <f>E64</f>
        <v>13000</v>
      </c>
      <c r="F62" s="76">
        <f>F64</f>
        <v>13304.49</v>
      </c>
      <c r="G62" s="126">
        <f t="shared" si="9"/>
        <v>105.50745440126883</v>
      </c>
      <c r="H62" s="224">
        <f t="shared" si="1"/>
        <v>102.34223076923077</v>
      </c>
    </row>
    <row r="63" spans="1:8" ht="12" customHeight="1">
      <c r="A63" s="334" t="s">
        <v>52</v>
      </c>
      <c r="B63" s="334"/>
      <c r="C63" s="334"/>
      <c r="D63" s="225">
        <f t="shared" ref="D63:F65" si="10">D64</f>
        <v>12610</v>
      </c>
      <c r="E63" s="226">
        <f t="shared" si="10"/>
        <v>13000</v>
      </c>
      <c r="F63" s="226">
        <f t="shared" si="10"/>
        <v>13304.49</v>
      </c>
      <c r="G63" s="227">
        <f t="shared" si="9"/>
        <v>105.50745440126883</v>
      </c>
      <c r="H63" s="228">
        <f t="shared" si="1"/>
        <v>102.34223076923077</v>
      </c>
    </row>
    <row r="64" spans="1:8" ht="12" customHeight="1">
      <c r="A64" s="25"/>
      <c r="B64" s="31">
        <v>3</v>
      </c>
      <c r="C64" s="32" t="s">
        <v>53</v>
      </c>
      <c r="D64" s="187">
        <f t="shared" si="10"/>
        <v>12610</v>
      </c>
      <c r="E64" s="79">
        <f t="shared" si="10"/>
        <v>13000</v>
      </c>
      <c r="F64" s="79">
        <f t="shared" si="10"/>
        <v>13304.49</v>
      </c>
      <c r="G64" s="123">
        <f t="shared" si="9"/>
        <v>105.50745440126883</v>
      </c>
      <c r="H64" s="224">
        <f t="shared" si="1"/>
        <v>102.34223076923077</v>
      </c>
    </row>
    <row r="65" spans="1:8" ht="12" customHeight="1">
      <c r="A65" s="25"/>
      <c r="B65" s="31">
        <v>32</v>
      </c>
      <c r="C65" s="32" t="s">
        <v>60</v>
      </c>
      <c r="D65" s="187">
        <f t="shared" si="10"/>
        <v>12610</v>
      </c>
      <c r="E65" s="79">
        <f t="shared" si="10"/>
        <v>13000</v>
      </c>
      <c r="F65" s="79">
        <f t="shared" si="10"/>
        <v>13304.49</v>
      </c>
      <c r="G65" s="123">
        <f t="shared" si="9"/>
        <v>105.50745440126883</v>
      </c>
      <c r="H65" s="224">
        <f t="shared" si="1"/>
        <v>102.34223076923077</v>
      </c>
    </row>
    <row r="66" spans="1:8" ht="12" customHeight="1">
      <c r="A66" s="25"/>
      <c r="B66" s="33">
        <v>323</v>
      </c>
      <c r="C66" s="35" t="s">
        <v>55</v>
      </c>
      <c r="D66" s="186">
        <v>12610</v>
      </c>
      <c r="E66" s="96">
        <v>13000</v>
      </c>
      <c r="F66" s="96">
        <v>13304.49</v>
      </c>
      <c r="G66" s="123">
        <f t="shared" si="9"/>
        <v>105.50745440126883</v>
      </c>
      <c r="H66" s="224">
        <f t="shared" si="1"/>
        <v>102.34223076923077</v>
      </c>
    </row>
    <row r="67" spans="1:8" ht="12" customHeight="1">
      <c r="A67" s="318" t="s">
        <v>143</v>
      </c>
      <c r="B67" s="318"/>
      <c r="C67" s="318"/>
      <c r="D67" s="183">
        <f>D68</f>
        <v>52450</v>
      </c>
      <c r="E67" s="75">
        <f>E68</f>
        <v>46172</v>
      </c>
      <c r="F67" s="75">
        <f>F68</f>
        <v>43225.24</v>
      </c>
      <c r="G67" s="125">
        <f t="shared" si="9"/>
        <v>82.41227836034318</v>
      </c>
      <c r="H67" s="224">
        <f t="shared" si="1"/>
        <v>93.617863640301479</v>
      </c>
    </row>
    <row r="68" spans="1:8" ht="12" customHeight="1">
      <c r="A68" s="324" t="s">
        <v>51</v>
      </c>
      <c r="B68" s="324"/>
      <c r="C68" s="324"/>
      <c r="D68" s="184">
        <f>SUM(D72+D81)</f>
        <v>52450</v>
      </c>
      <c r="E68" s="76">
        <f>SUM(E72+E81)</f>
        <v>46172</v>
      </c>
      <c r="F68" s="76">
        <f>SUM(F72+F81)</f>
        <v>43225.24</v>
      </c>
      <c r="G68" s="126">
        <f t="shared" si="9"/>
        <v>82.41227836034318</v>
      </c>
      <c r="H68" s="224">
        <f t="shared" si="1"/>
        <v>93.617863640301479</v>
      </c>
    </row>
    <row r="69" spans="1:8" ht="12" customHeight="1">
      <c r="A69" s="334" t="s">
        <v>144</v>
      </c>
      <c r="B69" s="334"/>
      <c r="C69" s="334"/>
      <c r="D69" s="225">
        <f>D67-D70</f>
        <v>9960</v>
      </c>
      <c r="E69" s="226">
        <f>E67-E70</f>
        <v>3682</v>
      </c>
      <c r="F69" s="226">
        <f>F67-F70</f>
        <v>735.23999999999796</v>
      </c>
      <c r="G69" s="227">
        <f t="shared" si="9"/>
        <v>7.3819277108433532</v>
      </c>
      <c r="H69" s="228">
        <f t="shared" si="1"/>
        <v>19.968495382943996</v>
      </c>
    </row>
    <row r="70" spans="1:8" ht="12" customHeight="1">
      <c r="A70" s="339" t="s">
        <v>145</v>
      </c>
      <c r="B70" s="339"/>
      <c r="C70" s="339"/>
      <c r="D70" s="225">
        <v>42490</v>
      </c>
      <c r="E70" s="226">
        <v>42490</v>
      </c>
      <c r="F70" s="226">
        <v>42490</v>
      </c>
      <c r="G70" s="227">
        <f t="shared" si="9"/>
        <v>100</v>
      </c>
      <c r="H70" s="228">
        <f t="shared" si="1"/>
        <v>100</v>
      </c>
    </row>
    <row r="71" spans="1:8" ht="12" customHeight="1">
      <c r="A71" s="334" t="s">
        <v>146</v>
      </c>
      <c r="B71" s="334"/>
      <c r="C71" s="334"/>
      <c r="D71" s="225">
        <v>0</v>
      </c>
      <c r="E71" s="226">
        <v>0</v>
      </c>
      <c r="F71" s="226">
        <v>0</v>
      </c>
      <c r="G71" s="227" t="e">
        <f t="shared" si="9"/>
        <v>#DIV/0!</v>
      </c>
      <c r="H71" s="228" t="e">
        <f t="shared" si="1"/>
        <v>#DIV/0!</v>
      </c>
    </row>
    <row r="72" spans="1:8" ht="12" customHeight="1">
      <c r="A72" s="25"/>
      <c r="B72" s="31">
        <v>3</v>
      </c>
      <c r="C72" s="32" t="s">
        <v>53</v>
      </c>
      <c r="D72" s="187">
        <f>SUM(D73,D77)</f>
        <v>49130</v>
      </c>
      <c r="E72" s="79">
        <f>SUM(E73,E77)</f>
        <v>46172</v>
      </c>
      <c r="F72" s="79">
        <f>SUM(F73,F77)</f>
        <v>43225.24</v>
      </c>
      <c r="G72" s="123">
        <f t="shared" si="9"/>
        <v>87.981355587217578</v>
      </c>
      <c r="H72" s="224">
        <f t="shared" ref="H72:H135" si="11">(F72/E72)*100</f>
        <v>93.617863640301479</v>
      </c>
    </row>
    <row r="73" spans="1:8" ht="12" customHeight="1">
      <c r="A73" s="25"/>
      <c r="B73" s="37">
        <v>31</v>
      </c>
      <c r="C73" s="32" t="s">
        <v>136</v>
      </c>
      <c r="D73" s="187">
        <f>SUM(D74:D76)</f>
        <v>38500</v>
      </c>
      <c r="E73" s="81">
        <f>SUM(E74:E76)</f>
        <v>42820</v>
      </c>
      <c r="F73" s="81">
        <f>SUM(F74:F76)</f>
        <v>37339.57</v>
      </c>
      <c r="G73" s="123">
        <f t="shared" si="9"/>
        <v>96.98589610389611</v>
      </c>
      <c r="H73" s="224">
        <f t="shared" si="11"/>
        <v>87.201237739374122</v>
      </c>
    </row>
    <row r="74" spans="1:8" ht="12" customHeight="1">
      <c r="A74" s="25"/>
      <c r="B74" s="33">
        <v>311</v>
      </c>
      <c r="C74" s="35" t="s">
        <v>137</v>
      </c>
      <c r="D74" s="186">
        <v>31860</v>
      </c>
      <c r="E74" s="96">
        <v>36000</v>
      </c>
      <c r="F74" s="96">
        <v>30321.95</v>
      </c>
      <c r="G74" s="206">
        <f t="shared" si="9"/>
        <v>95.172473320778408</v>
      </c>
      <c r="H74" s="224">
        <f t="shared" si="11"/>
        <v>84.22763888888889</v>
      </c>
    </row>
    <row r="75" spans="1:8" ht="12" customHeight="1">
      <c r="A75" s="25"/>
      <c r="B75" s="33">
        <v>312</v>
      </c>
      <c r="C75" s="35" t="s">
        <v>61</v>
      </c>
      <c r="D75" s="186">
        <v>3320</v>
      </c>
      <c r="E75" s="96">
        <v>3320</v>
      </c>
      <c r="F75" s="96">
        <v>4159.05</v>
      </c>
      <c r="G75" s="123">
        <f t="shared" si="9"/>
        <v>125.27259036144578</v>
      </c>
      <c r="H75" s="224">
        <f t="shared" si="11"/>
        <v>125.27259036144578</v>
      </c>
    </row>
    <row r="76" spans="1:8" ht="12" customHeight="1">
      <c r="A76" s="25"/>
      <c r="B76" s="33">
        <v>313</v>
      </c>
      <c r="C76" s="35" t="s">
        <v>27</v>
      </c>
      <c r="D76" s="186">
        <v>3320</v>
      </c>
      <c r="E76" s="96">
        <v>3500</v>
      </c>
      <c r="F76" s="96">
        <v>2858.57</v>
      </c>
      <c r="G76" s="123">
        <f t="shared" si="9"/>
        <v>86.101506024096381</v>
      </c>
      <c r="H76" s="224">
        <f t="shared" si="11"/>
        <v>81.673428571428573</v>
      </c>
    </row>
    <row r="77" spans="1:8" ht="12" customHeight="1">
      <c r="A77" s="25"/>
      <c r="B77" s="31">
        <v>32</v>
      </c>
      <c r="C77" s="32" t="s">
        <v>54</v>
      </c>
      <c r="D77" s="187">
        <f>SUM(D78:D80)</f>
        <v>10630</v>
      </c>
      <c r="E77" s="79">
        <f>SUM(E78:E80)</f>
        <v>3352</v>
      </c>
      <c r="F77" s="79">
        <f>SUM(F78:F80)</f>
        <v>5885.67</v>
      </c>
      <c r="G77" s="123">
        <f t="shared" si="9"/>
        <v>55.368485418626534</v>
      </c>
      <c r="H77" s="224">
        <f t="shared" si="11"/>
        <v>175.58681384248209</v>
      </c>
    </row>
    <row r="78" spans="1:8" ht="12" customHeight="1">
      <c r="A78" s="25"/>
      <c r="B78" s="33">
        <v>321</v>
      </c>
      <c r="C78" s="36" t="s">
        <v>62</v>
      </c>
      <c r="D78" s="186">
        <v>6640</v>
      </c>
      <c r="E78" s="96">
        <v>3250</v>
      </c>
      <c r="F78" s="96">
        <v>5801.47</v>
      </c>
      <c r="G78" s="123">
        <f t="shared" si="9"/>
        <v>87.371536144578315</v>
      </c>
      <c r="H78" s="224">
        <f t="shared" si="11"/>
        <v>178.50676923076924</v>
      </c>
    </row>
    <row r="79" spans="1:8" ht="12" customHeight="1">
      <c r="A79" s="25"/>
      <c r="B79" s="33">
        <v>322</v>
      </c>
      <c r="C79" s="35" t="s">
        <v>57</v>
      </c>
      <c r="D79" s="186">
        <v>2660</v>
      </c>
      <c r="E79" s="96">
        <v>70</v>
      </c>
      <c r="F79" s="96">
        <v>52.2</v>
      </c>
      <c r="G79" s="123">
        <f t="shared" si="9"/>
        <v>1.9624060150375939</v>
      </c>
      <c r="H79" s="224">
        <f t="shared" si="11"/>
        <v>74.571428571428584</v>
      </c>
    </row>
    <row r="80" spans="1:8" ht="12" customHeight="1">
      <c r="A80" s="25"/>
      <c r="B80" s="33">
        <v>323</v>
      </c>
      <c r="C80" s="35" t="s">
        <v>55</v>
      </c>
      <c r="D80" s="186">
        <v>1330</v>
      </c>
      <c r="E80" s="96">
        <v>32</v>
      </c>
      <c r="F80" s="96">
        <v>32</v>
      </c>
      <c r="G80" s="123">
        <f t="shared" si="9"/>
        <v>2.4060150375939853</v>
      </c>
      <c r="H80" s="224">
        <f t="shared" si="11"/>
        <v>100</v>
      </c>
    </row>
    <row r="81" spans="1:8" ht="12" customHeight="1">
      <c r="A81" s="25"/>
      <c r="B81" s="31">
        <v>4</v>
      </c>
      <c r="C81" s="32" t="s">
        <v>87</v>
      </c>
      <c r="D81" s="187">
        <f t="shared" ref="D81:F82" si="12">D82</f>
        <v>3320</v>
      </c>
      <c r="E81" s="79">
        <f t="shared" si="12"/>
        <v>0</v>
      </c>
      <c r="F81" s="79">
        <f t="shared" si="12"/>
        <v>0</v>
      </c>
      <c r="G81" s="123">
        <f t="shared" si="9"/>
        <v>0</v>
      </c>
      <c r="H81" s="224" t="e">
        <f t="shared" si="11"/>
        <v>#DIV/0!</v>
      </c>
    </row>
    <row r="82" spans="1:8" ht="12" customHeight="1">
      <c r="A82" s="25"/>
      <c r="B82" s="31">
        <v>42</v>
      </c>
      <c r="C82" s="32" t="s">
        <v>88</v>
      </c>
      <c r="D82" s="187">
        <f t="shared" si="12"/>
        <v>3320</v>
      </c>
      <c r="E82" s="79">
        <f t="shared" si="12"/>
        <v>0</v>
      </c>
      <c r="F82" s="79">
        <f t="shared" si="12"/>
        <v>0</v>
      </c>
      <c r="G82" s="123">
        <f t="shared" si="9"/>
        <v>0</v>
      </c>
      <c r="H82" s="224" t="e">
        <f t="shared" si="11"/>
        <v>#DIV/0!</v>
      </c>
    </row>
    <row r="83" spans="1:8" ht="12" customHeight="1">
      <c r="A83" s="25"/>
      <c r="B83" s="33">
        <v>422</v>
      </c>
      <c r="C83" s="35" t="s">
        <v>37</v>
      </c>
      <c r="D83" s="186">
        <v>3320</v>
      </c>
      <c r="E83" s="96">
        <v>0</v>
      </c>
      <c r="F83" s="96">
        <v>0</v>
      </c>
      <c r="G83" s="123">
        <f t="shared" si="9"/>
        <v>0</v>
      </c>
      <c r="H83" s="224" t="e">
        <f t="shared" si="11"/>
        <v>#DIV/0!</v>
      </c>
    </row>
    <row r="84" spans="1:8" ht="12" customHeight="1">
      <c r="A84" s="25"/>
      <c r="B84" s="33">
        <v>423</v>
      </c>
      <c r="C84" s="35" t="s">
        <v>162</v>
      </c>
      <c r="D84" s="186">
        <v>0</v>
      </c>
      <c r="E84" s="96">
        <v>0</v>
      </c>
      <c r="F84" s="96">
        <v>0</v>
      </c>
      <c r="G84" s="123" t="e">
        <f t="shared" si="9"/>
        <v>#DIV/0!</v>
      </c>
      <c r="H84" s="224" t="e">
        <f t="shared" si="11"/>
        <v>#DIV/0!</v>
      </c>
    </row>
    <row r="85" spans="1:8" ht="33" customHeight="1">
      <c r="A85" s="318" t="s">
        <v>261</v>
      </c>
      <c r="B85" s="344"/>
      <c r="C85" s="344"/>
      <c r="D85" s="183">
        <f>D86</f>
        <v>12620</v>
      </c>
      <c r="E85" s="75">
        <f>E86</f>
        <v>8980</v>
      </c>
      <c r="F85" s="75">
        <f>F86</f>
        <v>6777.45</v>
      </c>
      <c r="G85" s="125">
        <f t="shared" si="9"/>
        <v>53.704041204437402</v>
      </c>
      <c r="H85" s="224">
        <f t="shared" si="11"/>
        <v>75.472717149220486</v>
      </c>
    </row>
    <row r="86" spans="1:8" ht="12" customHeight="1">
      <c r="A86" s="324" t="s">
        <v>141</v>
      </c>
      <c r="B86" s="324"/>
      <c r="C86" s="324"/>
      <c r="D86" s="184">
        <f>D88</f>
        <v>12620</v>
      </c>
      <c r="E86" s="76">
        <f>E88</f>
        <v>8980</v>
      </c>
      <c r="F86" s="76">
        <f>F88</f>
        <v>6777.45</v>
      </c>
      <c r="G86" s="126">
        <f t="shared" si="9"/>
        <v>53.704041204437402</v>
      </c>
      <c r="H86" s="224">
        <f t="shared" si="11"/>
        <v>75.472717149220486</v>
      </c>
    </row>
    <row r="87" spans="1:8" ht="12" customHeight="1">
      <c r="A87" s="334" t="s">
        <v>52</v>
      </c>
      <c r="B87" s="334"/>
      <c r="C87" s="334"/>
      <c r="D87" s="225">
        <f t="shared" ref="D87:F88" si="13">D88</f>
        <v>12620</v>
      </c>
      <c r="E87" s="226">
        <f t="shared" si="13"/>
        <v>8980</v>
      </c>
      <c r="F87" s="226">
        <f t="shared" si="13"/>
        <v>6777.45</v>
      </c>
      <c r="G87" s="227">
        <f t="shared" si="9"/>
        <v>53.704041204437402</v>
      </c>
      <c r="H87" s="228">
        <f t="shared" si="11"/>
        <v>75.472717149220486</v>
      </c>
    </row>
    <row r="88" spans="1:8" ht="12" customHeight="1">
      <c r="A88" s="25"/>
      <c r="B88" s="31">
        <v>4</v>
      </c>
      <c r="C88" s="32" t="s">
        <v>87</v>
      </c>
      <c r="D88" s="187">
        <f t="shared" si="13"/>
        <v>12620</v>
      </c>
      <c r="E88" s="79">
        <f t="shared" si="13"/>
        <v>8980</v>
      </c>
      <c r="F88" s="79">
        <f t="shared" si="13"/>
        <v>6777.45</v>
      </c>
      <c r="G88" s="123">
        <f t="shared" si="9"/>
        <v>53.704041204437402</v>
      </c>
      <c r="H88" s="224">
        <f t="shared" si="11"/>
        <v>75.472717149220486</v>
      </c>
    </row>
    <row r="89" spans="1:8" ht="12" customHeight="1">
      <c r="A89" s="25"/>
      <c r="B89" s="31">
        <v>42</v>
      </c>
      <c r="C89" s="32" t="s">
        <v>88</v>
      </c>
      <c r="D89" s="188">
        <f>SUM(D90,D91,D92)</f>
        <v>12620</v>
      </c>
      <c r="E89" s="155">
        <f>SUM(E90,E91,E92)</f>
        <v>8980</v>
      </c>
      <c r="F89" s="155">
        <f>SUM(F90,F91,F92)</f>
        <v>6777.45</v>
      </c>
      <c r="G89" s="123">
        <f t="shared" si="9"/>
        <v>53.704041204437402</v>
      </c>
      <c r="H89" s="224">
        <f t="shared" si="11"/>
        <v>75.472717149220486</v>
      </c>
    </row>
    <row r="90" spans="1:8" ht="12" customHeight="1">
      <c r="A90" s="25"/>
      <c r="B90" s="33">
        <v>422</v>
      </c>
      <c r="C90" s="35" t="s">
        <v>37</v>
      </c>
      <c r="D90" s="186">
        <v>6640</v>
      </c>
      <c r="E90" s="96">
        <v>3000</v>
      </c>
      <c r="F90" s="96">
        <v>1777.45</v>
      </c>
      <c r="G90" s="123">
        <f t="shared" si="9"/>
        <v>26.768825301204817</v>
      </c>
      <c r="H90" s="224">
        <f t="shared" si="11"/>
        <v>59.248333333333335</v>
      </c>
    </row>
    <row r="91" spans="1:8" ht="12" customHeight="1">
      <c r="A91" s="25"/>
      <c r="B91" s="33">
        <v>423</v>
      </c>
      <c r="C91" s="35" t="s">
        <v>162</v>
      </c>
      <c r="D91" s="186">
        <v>0</v>
      </c>
      <c r="E91" s="96">
        <v>0</v>
      </c>
      <c r="F91" s="96">
        <v>0</v>
      </c>
      <c r="G91" s="123" t="e">
        <f t="shared" si="9"/>
        <v>#DIV/0!</v>
      </c>
      <c r="H91" s="224" t="e">
        <f t="shared" si="11"/>
        <v>#DIV/0!</v>
      </c>
    </row>
    <row r="92" spans="1:8" ht="12" customHeight="1">
      <c r="A92" s="25"/>
      <c r="B92" s="33">
        <v>426</v>
      </c>
      <c r="C92" s="35" t="s">
        <v>38</v>
      </c>
      <c r="D92" s="186">
        <v>5980</v>
      </c>
      <c r="E92" s="96">
        <v>5980</v>
      </c>
      <c r="F92" s="96">
        <v>5000</v>
      </c>
      <c r="G92" s="123">
        <f t="shared" si="9"/>
        <v>83.61204013377926</v>
      </c>
      <c r="H92" s="224">
        <f t="shared" si="11"/>
        <v>83.61204013377926</v>
      </c>
    </row>
    <row r="93" spans="1:8" ht="28.5" customHeight="1">
      <c r="A93" s="318" t="s">
        <v>168</v>
      </c>
      <c r="B93" s="318"/>
      <c r="C93" s="318"/>
      <c r="D93" s="183">
        <f>D94</f>
        <v>100220</v>
      </c>
      <c r="E93" s="75">
        <f>E94</f>
        <v>102500</v>
      </c>
      <c r="F93" s="75">
        <f>F94</f>
        <v>100197.25</v>
      </c>
      <c r="G93" s="125">
        <f t="shared" si="9"/>
        <v>99.977299940131715</v>
      </c>
      <c r="H93" s="224">
        <f t="shared" si="11"/>
        <v>97.753414634146338</v>
      </c>
    </row>
    <row r="94" spans="1:8" ht="12" customHeight="1">
      <c r="A94" s="324" t="s">
        <v>141</v>
      </c>
      <c r="B94" s="324"/>
      <c r="C94" s="324"/>
      <c r="D94" s="184">
        <f>D97</f>
        <v>100220</v>
      </c>
      <c r="E94" s="76">
        <f>E97</f>
        <v>102500</v>
      </c>
      <c r="F94" s="76">
        <f>F97</f>
        <v>100197.25</v>
      </c>
      <c r="G94" s="126">
        <f t="shared" si="9"/>
        <v>99.977299940131715</v>
      </c>
      <c r="H94" s="224">
        <f t="shared" si="11"/>
        <v>97.753414634146338</v>
      </c>
    </row>
    <row r="95" spans="1:8" ht="12" customHeight="1">
      <c r="A95" s="334" t="s">
        <v>63</v>
      </c>
      <c r="B95" s="334"/>
      <c r="C95" s="334"/>
      <c r="D95" s="225">
        <f>D93-D96</f>
        <v>-79681</v>
      </c>
      <c r="E95" s="226">
        <f>E93-E96</f>
        <v>0</v>
      </c>
      <c r="F95" s="226">
        <f>F93-F96</f>
        <v>0</v>
      </c>
      <c r="G95" s="227">
        <f t="shared" si="9"/>
        <v>0</v>
      </c>
      <c r="H95" s="228" t="e">
        <f t="shared" si="11"/>
        <v>#DIV/0!</v>
      </c>
    </row>
    <row r="96" spans="1:8" ht="12" customHeight="1">
      <c r="A96" s="334" t="s">
        <v>64</v>
      </c>
      <c r="B96" s="334"/>
      <c r="C96" s="334"/>
      <c r="D96" s="225">
        <v>179901</v>
      </c>
      <c r="E96" s="226">
        <v>102500</v>
      </c>
      <c r="F96" s="226">
        <v>100197.25</v>
      </c>
      <c r="G96" s="227">
        <f t="shared" si="9"/>
        <v>55.695771563248677</v>
      </c>
      <c r="H96" s="228">
        <f t="shared" si="11"/>
        <v>97.753414634146338</v>
      </c>
    </row>
    <row r="97" spans="1:8" ht="12" customHeight="1">
      <c r="A97" s="25"/>
      <c r="B97" s="31">
        <v>4</v>
      </c>
      <c r="C97" s="32" t="s">
        <v>87</v>
      </c>
      <c r="D97" s="181">
        <f>SUM(D98,D100)</f>
        <v>100220</v>
      </c>
      <c r="E97" s="73">
        <f>SUM(E98,E100)</f>
        <v>102500</v>
      </c>
      <c r="F97" s="73">
        <f>SUM(F98,F100)</f>
        <v>100197.25</v>
      </c>
      <c r="G97" s="123">
        <f t="shared" si="9"/>
        <v>99.977299940131715</v>
      </c>
      <c r="H97" s="224">
        <f t="shared" si="11"/>
        <v>97.753414634146338</v>
      </c>
    </row>
    <row r="98" spans="1:8" ht="12" customHeight="1">
      <c r="A98" s="25"/>
      <c r="B98" s="31">
        <v>45</v>
      </c>
      <c r="C98" s="32" t="s">
        <v>169</v>
      </c>
      <c r="D98" s="185">
        <f>SUM(D99:D99)</f>
        <v>90260</v>
      </c>
      <c r="E98" s="77">
        <f>SUM(E99:E99)</f>
        <v>100000</v>
      </c>
      <c r="F98" s="77">
        <f>SUM(F99:F99)</f>
        <v>100197.25</v>
      </c>
      <c r="G98" s="123">
        <f t="shared" si="9"/>
        <v>111.0095834256592</v>
      </c>
      <c r="H98" s="224">
        <f t="shared" si="11"/>
        <v>100.19725</v>
      </c>
    </row>
    <row r="99" spans="1:8" ht="12" customHeight="1">
      <c r="A99" s="25"/>
      <c r="B99" s="33">
        <v>451</v>
      </c>
      <c r="C99" s="35" t="s">
        <v>40</v>
      </c>
      <c r="D99" s="186">
        <v>90260</v>
      </c>
      <c r="E99" s="96">
        <v>100000</v>
      </c>
      <c r="F99" s="96">
        <v>100197.25</v>
      </c>
      <c r="G99" s="123">
        <f t="shared" si="9"/>
        <v>111.0095834256592</v>
      </c>
      <c r="H99" s="224">
        <f t="shared" si="11"/>
        <v>100.19725</v>
      </c>
    </row>
    <row r="100" spans="1:8" ht="12" customHeight="1">
      <c r="A100" s="25"/>
      <c r="B100" s="31">
        <v>42</v>
      </c>
      <c r="C100" s="32" t="s">
        <v>170</v>
      </c>
      <c r="D100" s="185">
        <f>SUM(D101:D102)</f>
        <v>9960</v>
      </c>
      <c r="E100" s="77">
        <f t="shared" ref="E100" si="14">SUM(E101:E102)</f>
        <v>2500</v>
      </c>
      <c r="F100" s="77">
        <f t="shared" ref="F100" si="15">SUM(F101:F102)</f>
        <v>0</v>
      </c>
      <c r="G100" s="123">
        <f t="shared" si="9"/>
        <v>0</v>
      </c>
      <c r="H100" s="224">
        <f t="shared" si="11"/>
        <v>0</v>
      </c>
    </row>
    <row r="101" spans="1:8" ht="12" customHeight="1">
      <c r="A101" s="25"/>
      <c r="B101" s="38">
        <v>422</v>
      </c>
      <c r="C101" s="36" t="s">
        <v>37</v>
      </c>
      <c r="D101" s="186">
        <v>3320</v>
      </c>
      <c r="E101" s="96">
        <v>0</v>
      </c>
      <c r="F101" s="96">
        <v>0</v>
      </c>
      <c r="G101" s="130">
        <f t="shared" si="9"/>
        <v>0</v>
      </c>
      <c r="H101" s="224" t="e">
        <f t="shared" si="11"/>
        <v>#DIV/0!</v>
      </c>
    </row>
    <row r="102" spans="1:8" ht="12" customHeight="1">
      <c r="A102" s="25"/>
      <c r="B102" s="33">
        <v>426</v>
      </c>
      <c r="C102" s="35" t="s">
        <v>65</v>
      </c>
      <c r="D102" s="186">
        <v>6640</v>
      </c>
      <c r="E102" s="96">
        <v>2500</v>
      </c>
      <c r="F102" s="96">
        <v>0</v>
      </c>
      <c r="G102" s="123">
        <f t="shared" si="9"/>
        <v>0</v>
      </c>
      <c r="H102" s="224">
        <f t="shared" si="11"/>
        <v>0</v>
      </c>
    </row>
    <row r="103" spans="1:8" ht="12" customHeight="1">
      <c r="A103" s="343" t="s">
        <v>66</v>
      </c>
      <c r="B103" s="343"/>
      <c r="C103" s="343"/>
      <c r="D103" s="189">
        <f>SUM(D104,D152,D194)</f>
        <v>1225290</v>
      </c>
      <c r="E103" s="70">
        <f>SUM(E104,E152,E194)</f>
        <v>308920</v>
      </c>
      <c r="F103" s="70">
        <v>378446.59</v>
      </c>
      <c r="G103" s="123">
        <f t="shared" si="9"/>
        <v>30.88628732789789</v>
      </c>
      <c r="H103" s="224">
        <f t="shared" si="11"/>
        <v>122.50634144762398</v>
      </c>
    </row>
    <row r="104" spans="1:8" ht="12" customHeight="1">
      <c r="A104" s="331" t="s">
        <v>174</v>
      </c>
      <c r="B104" s="331"/>
      <c r="C104" s="331"/>
      <c r="D104" s="182">
        <f>SUM(D105,D114,D121,D138,D145,D129)</f>
        <v>88470</v>
      </c>
      <c r="E104" s="74">
        <f>SUM(E105,E114,E121,E138,E145,E129)</f>
        <v>88470</v>
      </c>
      <c r="F104" s="74">
        <f>SUM(F105,F114,F121,F138,F145,F129)</f>
        <v>95564.56</v>
      </c>
      <c r="G104" s="124">
        <f t="shared" si="9"/>
        <v>108.01917034022833</v>
      </c>
      <c r="H104" s="224">
        <f t="shared" si="11"/>
        <v>108.01917034022833</v>
      </c>
    </row>
    <row r="105" spans="1:8" ht="12" customHeight="1">
      <c r="A105" s="318" t="s">
        <v>173</v>
      </c>
      <c r="B105" s="318"/>
      <c r="C105" s="318"/>
      <c r="D105" s="183">
        <f>D110</f>
        <v>9300</v>
      </c>
      <c r="E105" s="75">
        <f>E110</f>
        <v>9300</v>
      </c>
      <c r="F105" s="75">
        <f>F110</f>
        <v>6439.54</v>
      </c>
      <c r="G105" s="125">
        <f t="shared" si="9"/>
        <v>69.242365591397842</v>
      </c>
      <c r="H105" s="224">
        <f t="shared" si="11"/>
        <v>69.242365591397842</v>
      </c>
    </row>
    <row r="106" spans="1:8" ht="12" customHeight="1">
      <c r="A106" s="324" t="s">
        <v>141</v>
      </c>
      <c r="B106" s="324"/>
      <c r="C106" s="324"/>
      <c r="D106" s="184">
        <f>D110</f>
        <v>9300</v>
      </c>
      <c r="E106" s="76">
        <f>E110</f>
        <v>9300</v>
      </c>
      <c r="F106" s="76">
        <f>F110</f>
        <v>6439.54</v>
      </c>
      <c r="G106" s="126">
        <f t="shared" si="9"/>
        <v>69.242365591397842</v>
      </c>
      <c r="H106" s="224">
        <f t="shared" si="11"/>
        <v>69.242365591397842</v>
      </c>
    </row>
    <row r="107" spans="1:8" ht="12" customHeight="1">
      <c r="A107" s="334" t="s">
        <v>52</v>
      </c>
      <c r="B107" s="334"/>
      <c r="C107" s="334"/>
      <c r="D107" s="225">
        <v>0</v>
      </c>
      <c r="E107" s="226">
        <v>0</v>
      </c>
      <c r="F107" s="226">
        <v>0</v>
      </c>
      <c r="G107" s="227" t="e">
        <f t="shared" si="9"/>
        <v>#DIV/0!</v>
      </c>
      <c r="H107" s="228" t="e">
        <f t="shared" si="11"/>
        <v>#DIV/0!</v>
      </c>
    </row>
    <row r="108" spans="1:8" ht="12" customHeight="1">
      <c r="A108" s="334" t="s">
        <v>64</v>
      </c>
      <c r="B108" s="334"/>
      <c r="C108" s="334"/>
      <c r="D108" s="225">
        <v>0</v>
      </c>
      <c r="E108" s="226">
        <v>0</v>
      </c>
      <c r="F108" s="226">
        <v>0</v>
      </c>
      <c r="G108" s="227" t="e">
        <f t="shared" si="9"/>
        <v>#DIV/0!</v>
      </c>
      <c r="H108" s="228" t="e">
        <f t="shared" si="11"/>
        <v>#DIV/0!</v>
      </c>
    </row>
    <row r="109" spans="1:8" ht="12" customHeight="1">
      <c r="A109" s="334" t="s">
        <v>175</v>
      </c>
      <c r="B109" s="334"/>
      <c r="C109" s="334"/>
      <c r="D109" s="225">
        <f t="shared" ref="D109:F110" si="16">D110</f>
        <v>9300</v>
      </c>
      <c r="E109" s="226">
        <f t="shared" si="16"/>
        <v>9300</v>
      </c>
      <c r="F109" s="226">
        <f t="shared" si="16"/>
        <v>6439.54</v>
      </c>
      <c r="G109" s="227">
        <f t="shared" si="9"/>
        <v>69.242365591397842</v>
      </c>
      <c r="H109" s="228">
        <f t="shared" si="11"/>
        <v>69.242365591397842</v>
      </c>
    </row>
    <row r="110" spans="1:8" ht="12" customHeight="1">
      <c r="A110" s="25"/>
      <c r="B110" s="31">
        <v>3</v>
      </c>
      <c r="C110" s="32" t="s">
        <v>53</v>
      </c>
      <c r="D110" s="181">
        <f t="shared" si="16"/>
        <v>9300</v>
      </c>
      <c r="E110" s="73">
        <f t="shared" si="16"/>
        <v>9300</v>
      </c>
      <c r="F110" s="73">
        <f t="shared" si="16"/>
        <v>6439.54</v>
      </c>
      <c r="G110" s="123">
        <f t="shared" si="9"/>
        <v>69.242365591397842</v>
      </c>
      <c r="H110" s="224">
        <f t="shared" si="11"/>
        <v>69.242365591397842</v>
      </c>
    </row>
    <row r="111" spans="1:8" ht="12" customHeight="1">
      <c r="A111" s="25"/>
      <c r="B111" s="31">
        <v>32</v>
      </c>
      <c r="C111" s="32" t="s">
        <v>54</v>
      </c>
      <c r="D111" s="185">
        <f>SUM(D112,D113)</f>
        <v>9300</v>
      </c>
      <c r="E111" s="77">
        <f>SUM(E112,E113)</f>
        <v>9300</v>
      </c>
      <c r="F111" s="77">
        <f>SUM(F112,F113)</f>
        <v>6439.54</v>
      </c>
      <c r="G111" s="123">
        <f t="shared" si="9"/>
        <v>69.242365591397842</v>
      </c>
      <c r="H111" s="224">
        <f t="shared" si="11"/>
        <v>69.242365591397842</v>
      </c>
    </row>
    <row r="112" spans="1:8" ht="12" customHeight="1">
      <c r="A112" s="25"/>
      <c r="B112" s="33">
        <v>322</v>
      </c>
      <c r="C112" s="35" t="s">
        <v>57</v>
      </c>
      <c r="D112" s="186">
        <v>6640</v>
      </c>
      <c r="E112" s="96">
        <v>6640</v>
      </c>
      <c r="F112" s="96">
        <v>3997.07</v>
      </c>
      <c r="G112" s="123">
        <f t="shared" si="9"/>
        <v>60.19683734939759</v>
      </c>
      <c r="H112" s="224">
        <f t="shared" si="11"/>
        <v>60.19683734939759</v>
      </c>
    </row>
    <row r="113" spans="1:8" ht="12" customHeight="1">
      <c r="A113" s="25"/>
      <c r="B113" s="39">
        <v>323</v>
      </c>
      <c r="C113" s="35" t="s">
        <v>55</v>
      </c>
      <c r="D113" s="186">
        <v>2660</v>
      </c>
      <c r="E113" s="96">
        <v>2660</v>
      </c>
      <c r="F113" s="96">
        <v>2442.4699999999998</v>
      </c>
      <c r="G113" s="123">
        <f t="shared" si="9"/>
        <v>91.822180451127807</v>
      </c>
      <c r="H113" s="224">
        <f t="shared" si="11"/>
        <v>91.822180451127807</v>
      </c>
    </row>
    <row r="114" spans="1:8" ht="12" customHeight="1">
      <c r="A114" s="318" t="s">
        <v>241</v>
      </c>
      <c r="B114" s="318"/>
      <c r="C114" s="318"/>
      <c r="D114" s="183">
        <f>D115</f>
        <v>5980</v>
      </c>
      <c r="E114" s="75">
        <f>E115</f>
        <v>5980</v>
      </c>
      <c r="F114" s="75">
        <f>F115</f>
        <v>11950.2</v>
      </c>
      <c r="G114" s="125">
        <f t="shared" si="9"/>
        <v>199.83612040133781</v>
      </c>
      <c r="H114" s="224">
        <f t="shared" si="11"/>
        <v>199.83612040133781</v>
      </c>
    </row>
    <row r="115" spans="1:8" ht="12" customHeight="1">
      <c r="A115" s="324" t="s">
        <v>141</v>
      </c>
      <c r="B115" s="324"/>
      <c r="C115" s="324"/>
      <c r="D115" s="184">
        <f>D117</f>
        <v>5980</v>
      </c>
      <c r="E115" s="76">
        <f>E117</f>
        <v>5980</v>
      </c>
      <c r="F115" s="76">
        <f>F117</f>
        <v>11950.2</v>
      </c>
      <c r="G115" s="126">
        <f t="shared" si="9"/>
        <v>199.83612040133781</v>
      </c>
      <c r="H115" s="224">
        <f t="shared" si="11"/>
        <v>199.83612040133781</v>
      </c>
    </row>
    <row r="116" spans="1:8" ht="12" customHeight="1">
      <c r="A116" s="334" t="s">
        <v>52</v>
      </c>
      <c r="B116" s="334"/>
      <c r="C116" s="334"/>
      <c r="D116" s="225">
        <f t="shared" ref="D116:F117" si="17">D117</f>
        <v>5980</v>
      </c>
      <c r="E116" s="226">
        <f t="shared" si="17"/>
        <v>5980</v>
      </c>
      <c r="F116" s="226">
        <f t="shared" si="17"/>
        <v>11950.2</v>
      </c>
      <c r="G116" s="227">
        <f t="shared" si="9"/>
        <v>199.83612040133781</v>
      </c>
      <c r="H116" s="228">
        <f t="shared" si="11"/>
        <v>199.83612040133781</v>
      </c>
    </row>
    <row r="117" spans="1:8" ht="12" customHeight="1">
      <c r="A117" s="25"/>
      <c r="B117" s="31">
        <v>3</v>
      </c>
      <c r="C117" s="32" t="s">
        <v>53</v>
      </c>
      <c r="D117" s="181">
        <f t="shared" si="17"/>
        <v>5980</v>
      </c>
      <c r="E117" s="73">
        <f t="shared" si="17"/>
        <v>5980</v>
      </c>
      <c r="F117" s="73">
        <f t="shared" si="17"/>
        <v>11950.2</v>
      </c>
      <c r="G117" s="123">
        <f t="shared" si="9"/>
        <v>199.83612040133781</v>
      </c>
      <c r="H117" s="224">
        <f t="shared" si="11"/>
        <v>199.83612040133781</v>
      </c>
    </row>
    <row r="118" spans="1:8" ht="12" customHeight="1">
      <c r="A118" s="25"/>
      <c r="B118" s="31">
        <v>32</v>
      </c>
      <c r="C118" s="32" t="s">
        <v>54</v>
      </c>
      <c r="D118" s="185">
        <f>SUM(D119,D120)</f>
        <v>5980</v>
      </c>
      <c r="E118" s="77">
        <f>SUM(E119,E120)</f>
        <v>5980</v>
      </c>
      <c r="F118" s="77">
        <f>SUM(F119,F120)</f>
        <v>11950.2</v>
      </c>
      <c r="G118" s="123">
        <f t="shared" si="9"/>
        <v>199.83612040133781</v>
      </c>
      <c r="H118" s="224">
        <f t="shared" si="11"/>
        <v>199.83612040133781</v>
      </c>
    </row>
    <row r="119" spans="1:8" ht="12" customHeight="1">
      <c r="A119" s="25"/>
      <c r="B119" s="33">
        <v>322</v>
      </c>
      <c r="C119" s="35" t="s">
        <v>57</v>
      </c>
      <c r="D119" s="186">
        <v>2660</v>
      </c>
      <c r="E119" s="96">
        <v>2660</v>
      </c>
      <c r="F119" s="96">
        <v>2882.7</v>
      </c>
      <c r="G119" s="123">
        <f t="shared" si="9"/>
        <v>108.37218045112782</v>
      </c>
      <c r="H119" s="224">
        <f t="shared" si="11"/>
        <v>108.37218045112782</v>
      </c>
    </row>
    <row r="120" spans="1:8" ht="12" customHeight="1">
      <c r="A120" s="25"/>
      <c r="B120" s="39">
        <v>323</v>
      </c>
      <c r="C120" s="35" t="s">
        <v>55</v>
      </c>
      <c r="D120" s="186">
        <v>3320</v>
      </c>
      <c r="E120" s="96">
        <v>3320</v>
      </c>
      <c r="F120" s="96">
        <v>9067.5</v>
      </c>
      <c r="G120" s="123">
        <f t="shared" si="9"/>
        <v>273.11746987951807</v>
      </c>
      <c r="H120" s="224">
        <f t="shared" si="11"/>
        <v>273.11746987951807</v>
      </c>
    </row>
    <row r="121" spans="1:8" ht="12" customHeight="1">
      <c r="A121" s="318" t="s">
        <v>239</v>
      </c>
      <c r="B121" s="318"/>
      <c r="C121" s="318"/>
      <c r="D121" s="183">
        <f>D122</f>
        <v>34520</v>
      </c>
      <c r="E121" s="75">
        <f>E122</f>
        <v>34520</v>
      </c>
      <c r="F121" s="75">
        <f>F122</f>
        <v>37803.229999999996</v>
      </c>
      <c r="G121" s="125">
        <f t="shared" si="9"/>
        <v>109.51109501738121</v>
      </c>
      <c r="H121" s="224">
        <f t="shared" si="11"/>
        <v>109.51109501738121</v>
      </c>
    </row>
    <row r="122" spans="1:8" ht="12" customHeight="1">
      <c r="A122" s="324" t="s">
        <v>141</v>
      </c>
      <c r="B122" s="324"/>
      <c r="C122" s="324"/>
      <c r="D122" s="184">
        <f>D125</f>
        <v>34520</v>
      </c>
      <c r="E122" s="76">
        <f>E125</f>
        <v>34520</v>
      </c>
      <c r="F122" s="76">
        <f>F125</f>
        <v>37803.229999999996</v>
      </c>
      <c r="G122" s="126">
        <f t="shared" ref="G122:G185" si="18">F122/D122*100</f>
        <v>109.51109501738121</v>
      </c>
      <c r="H122" s="224">
        <f t="shared" si="11"/>
        <v>109.51109501738121</v>
      </c>
    </row>
    <row r="123" spans="1:8" ht="12" customHeight="1">
      <c r="A123" s="334" t="s">
        <v>240</v>
      </c>
      <c r="B123" s="334"/>
      <c r="C123" s="334"/>
      <c r="D123" s="225">
        <v>24520</v>
      </c>
      <c r="E123" s="226">
        <v>24520</v>
      </c>
      <c r="F123" s="226">
        <v>24520</v>
      </c>
      <c r="G123" s="227">
        <f t="shared" si="18"/>
        <v>100</v>
      </c>
      <c r="H123" s="228">
        <f t="shared" si="11"/>
        <v>100</v>
      </c>
    </row>
    <row r="124" spans="1:8" ht="12" customHeight="1">
      <c r="A124" s="334" t="s">
        <v>52</v>
      </c>
      <c r="B124" s="334"/>
      <c r="C124" s="334"/>
      <c r="D124" s="225">
        <v>10000</v>
      </c>
      <c r="E124" s="226">
        <v>10000</v>
      </c>
      <c r="F124" s="226">
        <v>10000</v>
      </c>
      <c r="G124" s="227">
        <f t="shared" si="18"/>
        <v>100</v>
      </c>
      <c r="H124" s="228">
        <f t="shared" si="11"/>
        <v>100</v>
      </c>
    </row>
    <row r="125" spans="1:8" ht="12" customHeight="1">
      <c r="A125" s="25"/>
      <c r="B125" s="31">
        <v>3</v>
      </c>
      <c r="C125" s="32" t="s">
        <v>53</v>
      </c>
      <c r="D125" s="187">
        <f>D126</f>
        <v>34520</v>
      </c>
      <c r="E125" s="79">
        <f>E126</f>
        <v>34520</v>
      </c>
      <c r="F125" s="79">
        <f>F126</f>
        <v>37803.229999999996</v>
      </c>
      <c r="G125" s="123">
        <f t="shared" si="18"/>
        <v>109.51109501738121</v>
      </c>
      <c r="H125" s="224">
        <f t="shared" si="11"/>
        <v>109.51109501738121</v>
      </c>
    </row>
    <row r="126" spans="1:8" ht="12" customHeight="1">
      <c r="A126" s="25"/>
      <c r="B126" s="31">
        <v>32</v>
      </c>
      <c r="C126" s="32" t="s">
        <v>54</v>
      </c>
      <c r="D126" s="187">
        <f>SUM(D127,D128)</f>
        <v>34520</v>
      </c>
      <c r="E126" s="79">
        <f>SUM(E127,E128)</f>
        <v>34520</v>
      </c>
      <c r="F126" s="79">
        <f>SUM(F127,F128)</f>
        <v>37803.229999999996</v>
      </c>
      <c r="G126" s="123">
        <f t="shared" si="18"/>
        <v>109.51109501738121</v>
      </c>
      <c r="H126" s="224">
        <f t="shared" si="11"/>
        <v>109.51109501738121</v>
      </c>
    </row>
    <row r="127" spans="1:8" ht="12" customHeight="1">
      <c r="A127" s="25"/>
      <c r="B127" s="33">
        <v>322</v>
      </c>
      <c r="C127" s="35" t="s">
        <v>57</v>
      </c>
      <c r="D127" s="186">
        <v>16600</v>
      </c>
      <c r="E127" s="96">
        <v>16600</v>
      </c>
      <c r="F127" s="96">
        <v>18301.04</v>
      </c>
      <c r="G127" s="123">
        <f t="shared" si="18"/>
        <v>110.24722891566266</v>
      </c>
      <c r="H127" s="224">
        <f t="shared" si="11"/>
        <v>110.24722891566266</v>
      </c>
    </row>
    <row r="128" spans="1:8" ht="12" customHeight="1">
      <c r="A128" s="25"/>
      <c r="B128" s="33">
        <v>323</v>
      </c>
      <c r="C128" s="35" t="s">
        <v>55</v>
      </c>
      <c r="D128" s="186">
        <v>17920</v>
      </c>
      <c r="E128" s="96">
        <v>17920</v>
      </c>
      <c r="F128" s="96">
        <v>19502.189999999999</v>
      </c>
      <c r="G128" s="123">
        <f t="shared" si="18"/>
        <v>108.82918526785714</v>
      </c>
      <c r="H128" s="224">
        <f t="shared" si="11"/>
        <v>108.82918526785714</v>
      </c>
    </row>
    <row r="129" spans="1:8" ht="30.75" customHeight="1">
      <c r="A129" s="318" t="s">
        <v>67</v>
      </c>
      <c r="B129" s="318"/>
      <c r="C129" s="318"/>
      <c r="D129" s="183">
        <f>D130</f>
        <v>5320</v>
      </c>
      <c r="E129" s="75">
        <f>E130</f>
        <v>5320</v>
      </c>
      <c r="F129" s="75">
        <f>F130</f>
        <v>2000</v>
      </c>
      <c r="G129" s="131">
        <f t="shared" si="18"/>
        <v>37.593984962406012</v>
      </c>
      <c r="H129" s="224">
        <f t="shared" si="11"/>
        <v>37.593984962406012</v>
      </c>
    </row>
    <row r="130" spans="1:8" ht="12" customHeight="1">
      <c r="A130" s="324" t="s">
        <v>141</v>
      </c>
      <c r="B130" s="324"/>
      <c r="C130" s="324"/>
      <c r="D130" s="184">
        <f>D132+D135</f>
        <v>5320</v>
      </c>
      <c r="E130" s="76">
        <f>E132+E135</f>
        <v>5320</v>
      </c>
      <c r="F130" s="76">
        <f>F132+F135</f>
        <v>2000</v>
      </c>
      <c r="G130" s="132">
        <f t="shared" si="18"/>
        <v>37.593984962406012</v>
      </c>
      <c r="H130" s="224">
        <f t="shared" si="11"/>
        <v>37.593984962406012</v>
      </c>
    </row>
    <row r="131" spans="1:8" ht="12" customHeight="1">
      <c r="A131" s="321" t="s">
        <v>97</v>
      </c>
      <c r="B131" s="322"/>
      <c r="C131" s="322"/>
      <c r="D131" s="225">
        <v>5320</v>
      </c>
      <c r="E131" s="226">
        <v>5320</v>
      </c>
      <c r="F131" s="226">
        <v>5320</v>
      </c>
      <c r="G131" s="234">
        <f t="shared" si="18"/>
        <v>100</v>
      </c>
      <c r="H131" s="228">
        <f t="shared" si="11"/>
        <v>100</v>
      </c>
    </row>
    <row r="132" spans="1:8" ht="12" customHeight="1">
      <c r="A132" s="25"/>
      <c r="B132" s="31">
        <v>3</v>
      </c>
      <c r="C132" s="32" t="s">
        <v>53</v>
      </c>
      <c r="D132" s="181">
        <f t="shared" ref="D132:F133" si="19">D133</f>
        <v>2000</v>
      </c>
      <c r="E132" s="73">
        <f t="shared" si="19"/>
        <v>2000</v>
      </c>
      <c r="F132" s="73">
        <f t="shared" si="19"/>
        <v>2000</v>
      </c>
      <c r="G132" s="123">
        <f t="shared" si="18"/>
        <v>100</v>
      </c>
      <c r="H132" s="224">
        <f t="shared" si="11"/>
        <v>100</v>
      </c>
    </row>
    <row r="133" spans="1:8" ht="12" customHeight="1">
      <c r="A133" s="25"/>
      <c r="B133" s="31">
        <v>32</v>
      </c>
      <c r="C133" s="32" t="s">
        <v>54</v>
      </c>
      <c r="D133" s="190">
        <f t="shared" si="19"/>
        <v>2000</v>
      </c>
      <c r="E133" s="82">
        <f t="shared" si="19"/>
        <v>2000</v>
      </c>
      <c r="F133" s="82">
        <f t="shared" si="19"/>
        <v>2000</v>
      </c>
      <c r="G133" s="123">
        <f t="shared" si="18"/>
        <v>100</v>
      </c>
      <c r="H133" s="224">
        <f t="shared" si="11"/>
        <v>100</v>
      </c>
    </row>
    <row r="134" spans="1:8" ht="12" customHeight="1">
      <c r="A134" s="25"/>
      <c r="B134" s="33">
        <v>323</v>
      </c>
      <c r="C134" s="35" t="s">
        <v>55</v>
      </c>
      <c r="D134" s="186">
        <v>2000</v>
      </c>
      <c r="E134" s="96">
        <v>2000</v>
      </c>
      <c r="F134" s="96">
        <v>2000</v>
      </c>
      <c r="G134" s="123">
        <f t="shared" si="18"/>
        <v>100</v>
      </c>
      <c r="H134" s="224">
        <f t="shared" si="11"/>
        <v>100</v>
      </c>
    </row>
    <row r="135" spans="1:8" ht="12" customHeight="1">
      <c r="A135" s="25"/>
      <c r="B135" s="40">
        <v>4</v>
      </c>
      <c r="C135" s="32" t="s">
        <v>68</v>
      </c>
      <c r="D135" s="187">
        <f t="shared" ref="D135:F136" si="20">SUM(D136)</f>
        <v>3320</v>
      </c>
      <c r="E135" s="79">
        <f t="shared" si="20"/>
        <v>3320</v>
      </c>
      <c r="F135" s="79">
        <f t="shared" si="20"/>
        <v>0</v>
      </c>
      <c r="G135" s="123">
        <f t="shared" si="18"/>
        <v>0</v>
      </c>
      <c r="H135" s="224">
        <f t="shared" si="11"/>
        <v>0</v>
      </c>
    </row>
    <row r="136" spans="1:8" ht="12" customHeight="1">
      <c r="A136" s="25"/>
      <c r="B136" s="40">
        <v>42</v>
      </c>
      <c r="C136" s="32" t="s">
        <v>69</v>
      </c>
      <c r="D136" s="187">
        <f t="shared" si="20"/>
        <v>3320</v>
      </c>
      <c r="E136" s="79">
        <f t="shared" si="20"/>
        <v>3320</v>
      </c>
      <c r="F136" s="79">
        <f t="shared" si="20"/>
        <v>0</v>
      </c>
      <c r="G136" s="123">
        <f t="shared" si="18"/>
        <v>0</v>
      </c>
      <c r="H136" s="224">
        <f t="shared" ref="H136:H199" si="21">(F136/E136)*100</f>
        <v>0</v>
      </c>
    </row>
    <row r="137" spans="1:8" ht="12" customHeight="1">
      <c r="A137" s="25"/>
      <c r="B137" s="41">
        <v>422</v>
      </c>
      <c r="C137" s="35" t="s">
        <v>37</v>
      </c>
      <c r="D137" s="186">
        <v>3320</v>
      </c>
      <c r="E137" s="96">
        <v>3320</v>
      </c>
      <c r="F137" s="96">
        <v>0</v>
      </c>
      <c r="G137" s="123">
        <f t="shared" si="18"/>
        <v>0</v>
      </c>
      <c r="H137" s="224">
        <f t="shared" si="21"/>
        <v>0</v>
      </c>
    </row>
    <row r="138" spans="1:8" ht="12" customHeight="1">
      <c r="A138" s="318" t="s">
        <v>237</v>
      </c>
      <c r="B138" s="318"/>
      <c r="C138" s="318"/>
      <c r="D138" s="183">
        <f>D141</f>
        <v>5320</v>
      </c>
      <c r="E138" s="80">
        <f>E141</f>
        <v>5320</v>
      </c>
      <c r="F138" s="80">
        <f>F141</f>
        <v>5320</v>
      </c>
      <c r="G138" s="131">
        <f t="shared" si="18"/>
        <v>100</v>
      </c>
      <c r="H138" s="224">
        <f t="shared" si="21"/>
        <v>100</v>
      </c>
    </row>
    <row r="139" spans="1:8" ht="12" customHeight="1">
      <c r="A139" s="324" t="s">
        <v>141</v>
      </c>
      <c r="B139" s="324"/>
      <c r="C139" s="324"/>
      <c r="D139" s="184">
        <f t="shared" ref="D139:F141" si="22">D140</f>
        <v>5320</v>
      </c>
      <c r="E139" s="76">
        <f t="shared" si="22"/>
        <v>5320</v>
      </c>
      <c r="F139" s="76">
        <f t="shared" si="22"/>
        <v>5320</v>
      </c>
      <c r="G139" s="132">
        <f t="shared" si="18"/>
        <v>100</v>
      </c>
      <c r="H139" s="224">
        <f t="shared" si="21"/>
        <v>100</v>
      </c>
    </row>
    <row r="140" spans="1:8" ht="12" customHeight="1">
      <c r="A140" s="334" t="s">
        <v>238</v>
      </c>
      <c r="B140" s="334"/>
      <c r="C140" s="334"/>
      <c r="D140" s="225">
        <f t="shared" si="22"/>
        <v>5320</v>
      </c>
      <c r="E140" s="226">
        <f t="shared" si="22"/>
        <v>5320</v>
      </c>
      <c r="F140" s="226">
        <f t="shared" si="22"/>
        <v>5320</v>
      </c>
      <c r="G140" s="234">
        <f t="shared" si="18"/>
        <v>100</v>
      </c>
      <c r="H140" s="228">
        <f t="shared" si="21"/>
        <v>100</v>
      </c>
    </row>
    <row r="141" spans="1:8" ht="12" customHeight="1">
      <c r="A141" s="25"/>
      <c r="B141" s="31">
        <v>3</v>
      </c>
      <c r="C141" s="32" t="s">
        <v>53</v>
      </c>
      <c r="D141" s="181">
        <f t="shared" si="22"/>
        <v>5320</v>
      </c>
      <c r="E141" s="73">
        <f t="shared" si="22"/>
        <v>5320</v>
      </c>
      <c r="F141" s="73">
        <f t="shared" si="22"/>
        <v>5320</v>
      </c>
      <c r="G141" s="123">
        <f t="shared" si="18"/>
        <v>100</v>
      </c>
      <c r="H141" s="224">
        <f t="shared" si="21"/>
        <v>100</v>
      </c>
    </row>
    <row r="142" spans="1:8" ht="12" customHeight="1">
      <c r="A142" s="25"/>
      <c r="B142" s="31">
        <v>32</v>
      </c>
      <c r="C142" s="32" t="s">
        <v>54</v>
      </c>
      <c r="D142" s="190">
        <f>SUM(D143,D144)</f>
        <v>5320</v>
      </c>
      <c r="E142" s="82">
        <f>SUM(E143,E144)</f>
        <v>5320</v>
      </c>
      <c r="F142" s="82">
        <f>SUM(F143,F144)</f>
        <v>5320</v>
      </c>
      <c r="G142" s="123">
        <f t="shared" si="18"/>
        <v>100</v>
      </c>
      <c r="H142" s="224">
        <f t="shared" si="21"/>
        <v>100</v>
      </c>
    </row>
    <row r="143" spans="1:8" ht="12" customHeight="1">
      <c r="A143" s="25"/>
      <c r="B143" s="33">
        <v>323</v>
      </c>
      <c r="C143" s="35" t="s">
        <v>55</v>
      </c>
      <c r="D143" s="186">
        <v>3320</v>
      </c>
      <c r="E143" s="96">
        <v>3320</v>
      </c>
      <c r="F143" s="96">
        <v>3320</v>
      </c>
      <c r="G143" s="123">
        <f t="shared" si="18"/>
        <v>100</v>
      </c>
      <c r="H143" s="224">
        <f t="shared" si="21"/>
        <v>100</v>
      </c>
    </row>
    <row r="144" spans="1:8" ht="12" customHeight="1">
      <c r="A144" s="25"/>
      <c r="B144" s="39">
        <v>322</v>
      </c>
      <c r="C144" s="35" t="s">
        <v>57</v>
      </c>
      <c r="D144" s="186">
        <v>2000</v>
      </c>
      <c r="E144" s="96">
        <v>2000</v>
      </c>
      <c r="F144" s="96">
        <v>2000</v>
      </c>
      <c r="G144" s="123">
        <f t="shared" si="18"/>
        <v>100</v>
      </c>
      <c r="H144" s="224">
        <f t="shared" si="21"/>
        <v>100</v>
      </c>
    </row>
    <row r="145" spans="1:8" ht="12" customHeight="1">
      <c r="A145" s="342" t="s">
        <v>70</v>
      </c>
      <c r="B145" s="342"/>
      <c r="C145" s="342"/>
      <c r="D145" s="183">
        <f>D146</f>
        <v>28030</v>
      </c>
      <c r="E145" s="75">
        <f>E146</f>
        <v>28030</v>
      </c>
      <c r="F145" s="75">
        <f>F146</f>
        <v>32051.59</v>
      </c>
      <c r="G145" s="131">
        <f t="shared" si="18"/>
        <v>114.34744916161257</v>
      </c>
      <c r="H145" s="224">
        <f t="shared" si="21"/>
        <v>114.34744916161257</v>
      </c>
    </row>
    <row r="146" spans="1:8" ht="12" customHeight="1">
      <c r="A146" s="324" t="s">
        <v>235</v>
      </c>
      <c r="B146" s="324"/>
      <c r="C146" s="324"/>
      <c r="D146" s="184">
        <f>D148</f>
        <v>28030</v>
      </c>
      <c r="E146" s="76">
        <f>E148</f>
        <v>28030</v>
      </c>
      <c r="F146" s="76">
        <f>F148</f>
        <v>32051.59</v>
      </c>
      <c r="G146" s="132">
        <f t="shared" si="18"/>
        <v>114.34744916161257</v>
      </c>
      <c r="H146" s="224">
        <f t="shared" si="21"/>
        <v>114.34744916161257</v>
      </c>
    </row>
    <row r="147" spans="1:8" ht="12" customHeight="1">
      <c r="A147" s="325" t="s">
        <v>236</v>
      </c>
      <c r="B147" s="326"/>
      <c r="C147" s="326"/>
      <c r="D147" s="225">
        <f t="shared" ref="D147:F148" si="23">D148</f>
        <v>28030</v>
      </c>
      <c r="E147" s="226">
        <f t="shared" si="23"/>
        <v>28030</v>
      </c>
      <c r="F147" s="226">
        <f t="shared" si="23"/>
        <v>32051.59</v>
      </c>
      <c r="G147" s="234">
        <f t="shared" si="18"/>
        <v>114.34744916161257</v>
      </c>
      <c r="H147" s="228">
        <f t="shared" si="21"/>
        <v>114.34744916161257</v>
      </c>
    </row>
    <row r="148" spans="1:8" ht="12" customHeight="1">
      <c r="A148" s="25"/>
      <c r="B148" s="31">
        <v>3</v>
      </c>
      <c r="C148" s="32" t="s">
        <v>53</v>
      </c>
      <c r="D148" s="187">
        <f t="shared" si="23"/>
        <v>28030</v>
      </c>
      <c r="E148" s="79">
        <f t="shared" si="23"/>
        <v>28030</v>
      </c>
      <c r="F148" s="79">
        <f t="shared" si="23"/>
        <v>32051.59</v>
      </c>
      <c r="G148" s="123">
        <f t="shared" si="18"/>
        <v>114.34744916161257</v>
      </c>
      <c r="H148" s="224">
        <f t="shared" si="21"/>
        <v>114.34744916161257</v>
      </c>
    </row>
    <row r="149" spans="1:8" ht="12" customHeight="1">
      <c r="A149" s="25"/>
      <c r="B149" s="31">
        <v>32</v>
      </c>
      <c r="C149" s="32" t="s">
        <v>54</v>
      </c>
      <c r="D149" s="190">
        <f>SUM(D150,D151)</f>
        <v>28030</v>
      </c>
      <c r="E149" s="82">
        <f>SUM(E150,E151)</f>
        <v>28030</v>
      </c>
      <c r="F149" s="82">
        <f>SUM(F150,F151)</f>
        <v>32051.59</v>
      </c>
      <c r="G149" s="123">
        <f t="shared" si="18"/>
        <v>114.34744916161257</v>
      </c>
      <c r="H149" s="224">
        <f t="shared" si="21"/>
        <v>114.34744916161257</v>
      </c>
    </row>
    <row r="150" spans="1:8" ht="12" customHeight="1">
      <c r="A150" s="25"/>
      <c r="B150" s="33">
        <v>322</v>
      </c>
      <c r="C150" s="35" t="s">
        <v>57</v>
      </c>
      <c r="D150" s="186">
        <v>150</v>
      </c>
      <c r="E150" s="96">
        <v>150</v>
      </c>
      <c r="F150" s="96">
        <v>0</v>
      </c>
      <c r="G150" s="123">
        <f t="shared" si="18"/>
        <v>0</v>
      </c>
      <c r="H150" s="224">
        <f t="shared" si="21"/>
        <v>0</v>
      </c>
    </row>
    <row r="151" spans="1:8" ht="12" customHeight="1">
      <c r="A151" s="25"/>
      <c r="B151" s="33">
        <v>323</v>
      </c>
      <c r="C151" s="35" t="s">
        <v>55</v>
      </c>
      <c r="D151" s="186">
        <v>27880</v>
      </c>
      <c r="E151" s="96">
        <v>27880</v>
      </c>
      <c r="F151" s="96">
        <v>32051.59</v>
      </c>
      <c r="G151" s="123">
        <f t="shared" si="18"/>
        <v>114.96266140602583</v>
      </c>
      <c r="H151" s="224">
        <f t="shared" si="21"/>
        <v>114.96266140602583</v>
      </c>
    </row>
    <row r="152" spans="1:8" ht="12" customHeight="1">
      <c r="A152" s="331" t="s">
        <v>278</v>
      </c>
      <c r="B152" s="331"/>
      <c r="C152" s="331"/>
      <c r="D152" s="182">
        <f>SUM(D153,D164,D182,D174)</f>
        <v>1054520</v>
      </c>
      <c r="E152" s="74">
        <f>SUM(E153,E164,E182,E174)</f>
        <v>220450</v>
      </c>
      <c r="F152" s="74">
        <f>SUM(F153,F164,F182,F174)</f>
        <v>208688.58000000002</v>
      </c>
      <c r="G152" s="124">
        <f t="shared" si="18"/>
        <v>19.789911997875812</v>
      </c>
      <c r="H152" s="224">
        <f t="shared" si="21"/>
        <v>94.664812882739852</v>
      </c>
    </row>
    <row r="153" spans="1:8" ht="12" customHeight="1">
      <c r="A153" s="318" t="s">
        <v>233</v>
      </c>
      <c r="B153" s="318"/>
      <c r="C153" s="318"/>
      <c r="D153" s="183">
        <f>D154</f>
        <v>341110</v>
      </c>
      <c r="E153" s="75">
        <f>E154</f>
        <v>9300</v>
      </c>
      <c r="F153" s="75">
        <f>F154</f>
        <v>11480.53</v>
      </c>
      <c r="G153" s="125">
        <f t="shared" si="18"/>
        <v>3.365638650288763</v>
      </c>
      <c r="H153" s="224">
        <f t="shared" si="21"/>
        <v>123.44655913978495</v>
      </c>
    </row>
    <row r="154" spans="1:8" ht="12" customHeight="1">
      <c r="A154" s="324" t="s">
        <v>141</v>
      </c>
      <c r="B154" s="324"/>
      <c r="C154" s="324"/>
      <c r="D154" s="184">
        <f>D159</f>
        <v>341110</v>
      </c>
      <c r="E154" s="78">
        <f>E159</f>
        <v>9300</v>
      </c>
      <c r="F154" s="78">
        <f>F159</f>
        <v>11480.53</v>
      </c>
      <c r="G154" s="126">
        <f t="shared" si="18"/>
        <v>3.365638650288763</v>
      </c>
      <c r="H154" s="224">
        <f t="shared" si="21"/>
        <v>123.44655913978495</v>
      </c>
    </row>
    <row r="155" spans="1:8" ht="12" customHeight="1">
      <c r="A155" s="334" t="s">
        <v>64</v>
      </c>
      <c r="B155" s="334"/>
      <c r="C155" s="334"/>
      <c r="D155" s="225">
        <v>10000</v>
      </c>
      <c r="E155" s="226">
        <v>0</v>
      </c>
      <c r="F155" s="226">
        <v>0</v>
      </c>
      <c r="G155" s="227">
        <f t="shared" si="18"/>
        <v>0</v>
      </c>
      <c r="H155" s="228" t="e">
        <f t="shared" si="21"/>
        <v>#DIV/0!</v>
      </c>
    </row>
    <row r="156" spans="1:8" ht="12" customHeight="1">
      <c r="A156" s="341" t="s">
        <v>71</v>
      </c>
      <c r="B156" s="341"/>
      <c r="C156" s="341"/>
      <c r="D156" s="225">
        <v>325000</v>
      </c>
      <c r="E156" s="226">
        <v>9300</v>
      </c>
      <c r="F156" s="226">
        <v>11480.53</v>
      </c>
      <c r="G156" s="227">
        <f t="shared" si="18"/>
        <v>3.5324707692307693</v>
      </c>
      <c r="H156" s="228">
        <f t="shared" si="21"/>
        <v>123.44655913978495</v>
      </c>
    </row>
    <row r="157" spans="1:8" ht="12" customHeight="1">
      <c r="A157" s="334" t="s">
        <v>52</v>
      </c>
      <c r="B157" s="334"/>
      <c r="C157" s="334"/>
      <c r="D157" s="225">
        <f>D154-D155-D156</f>
        <v>6110</v>
      </c>
      <c r="E157" s="226">
        <f>E154-E155-E156</f>
        <v>0</v>
      </c>
      <c r="F157" s="226">
        <f>F154-F155-F156</f>
        <v>0</v>
      </c>
      <c r="G157" s="227">
        <f t="shared" si="18"/>
        <v>0</v>
      </c>
      <c r="H157" s="228" t="e">
        <f t="shared" si="21"/>
        <v>#DIV/0!</v>
      </c>
    </row>
    <row r="158" spans="1:8" ht="12" customHeight="1">
      <c r="A158" s="235" t="s">
        <v>234</v>
      </c>
      <c r="B158" s="233"/>
      <c r="C158" s="233"/>
      <c r="D158" s="225">
        <v>0</v>
      </c>
      <c r="E158" s="226">
        <v>0</v>
      </c>
      <c r="F158" s="226">
        <v>0</v>
      </c>
      <c r="G158" s="227" t="e">
        <f t="shared" si="18"/>
        <v>#DIV/0!</v>
      </c>
      <c r="H158" s="228" t="e">
        <f t="shared" si="21"/>
        <v>#DIV/0!</v>
      </c>
    </row>
    <row r="159" spans="1:8" ht="12" customHeight="1">
      <c r="A159" s="25"/>
      <c r="B159" s="31">
        <v>4</v>
      </c>
      <c r="C159" s="32" t="s">
        <v>87</v>
      </c>
      <c r="D159" s="187">
        <f>SUM(D160)</f>
        <v>341110</v>
      </c>
      <c r="E159" s="79">
        <f>SUM(E160)</f>
        <v>9300</v>
      </c>
      <c r="F159" s="79">
        <f>SUM(F160)</f>
        <v>11480.53</v>
      </c>
      <c r="G159" s="123">
        <f t="shared" si="18"/>
        <v>3.365638650288763</v>
      </c>
      <c r="H159" s="224">
        <f t="shared" si="21"/>
        <v>123.44655913978495</v>
      </c>
    </row>
    <row r="160" spans="1:8" ht="12" customHeight="1">
      <c r="A160" s="25"/>
      <c r="B160" s="31">
        <v>42</v>
      </c>
      <c r="C160" s="32" t="s">
        <v>88</v>
      </c>
      <c r="D160" s="187">
        <f>SUM(D161,D162,D163)</f>
        <v>341110</v>
      </c>
      <c r="E160" s="79">
        <f>SUM(E161,E162,E163)</f>
        <v>9300</v>
      </c>
      <c r="F160" s="79">
        <f>SUM(F161,F162,F163)</f>
        <v>11480.53</v>
      </c>
      <c r="G160" s="123">
        <f t="shared" si="18"/>
        <v>3.365638650288763</v>
      </c>
      <c r="H160" s="224">
        <f t="shared" si="21"/>
        <v>123.44655913978495</v>
      </c>
    </row>
    <row r="161" spans="1:8" ht="12" customHeight="1">
      <c r="A161" s="25"/>
      <c r="B161" s="33">
        <v>421</v>
      </c>
      <c r="C161" s="35" t="s">
        <v>36</v>
      </c>
      <c r="D161" s="186">
        <v>331810</v>
      </c>
      <c r="E161" s="96">
        <v>0</v>
      </c>
      <c r="F161" s="96">
        <v>0</v>
      </c>
      <c r="G161" s="123">
        <f t="shared" si="18"/>
        <v>0</v>
      </c>
      <c r="H161" s="224" t="e">
        <f t="shared" si="21"/>
        <v>#DIV/0!</v>
      </c>
    </row>
    <row r="162" spans="1:8" ht="12" customHeight="1">
      <c r="A162" s="25"/>
      <c r="B162" s="33">
        <v>426</v>
      </c>
      <c r="C162" s="35" t="s">
        <v>229</v>
      </c>
      <c r="D162" s="186">
        <v>9300</v>
      </c>
      <c r="E162" s="96">
        <v>9300</v>
      </c>
      <c r="F162" s="96">
        <v>11480.53</v>
      </c>
      <c r="G162" s="123">
        <f t="shared" si="18"/>
        <v>123.44655913978495</v>
      </c>
      <c r="H162" s="224">
        <f t="shared" si="21"/>
        <v>123.44655913978495</v>
      </c>
    </row>
    <row r="163" spans="1:8" ht="12" customHeight="1">
      <c r="A163" s="25"/>
      <c r="B163" s="33">
        <v>422</v>
      </c>
      <c r="C163" s="35" t="s">
        <v>72</v>
      </c>
      <c r="D163" s="186">
        <v>0</v>
      </c>
      <c r="E163" s="96">
        <v>0</v>
      </c>
      <c r="F163" s="96">
        <f t="shared" ref="F163" si="24">D163</f>
        <v>0</v>
      </c>
      <c r="G163" s="123" t="e">
        <f t="shared" si="18"/>
        <v>#DIV/0!</v>
      </c>
      <c r="H163" s="224" t="e">
        <f t="shared" si="21"/>
        <v>#DIV/0!</v>
      </c>
    </row>
    <row r="164" spans="1:8" ht="12" customHeight="1">
      <c r="A164" s="318" t="s">
        <v>231</v>
      </c>
      <c r="B164" s="318"/>
      <c r="C164" s="318"/>
      <c r="D164" s="183">
        <f>D165</f>
        <v>5980</v>
      </c>
      <c r="E164" s="75">
        <f>E165</f>
        <v>3320</v>
      </c>
      <c r="F164" s="75">
        <f>F165</f>
        <v>0</v>
      </c>
      <c r="G164" s="125">
        <f t="shared" si="18"/>
        <v>0</v>
      </c>
      <c r="H164" s="224">
        <f t="shared" si="21"/>
        <v>0</v>
      </c>
    </row>
    <row r="165" spans="1:8" ht="12" customHeight="1">
      <c r="A165" s="324" t="s">
        <v>141</v>
      </c>
      <c r="B165" s="324"/>
      <c r="C165" s="324"/>
      <c r="D165" s="184">
        <f>D168</f>
        <v>5980</v>
      </c>
      <c r="E165" s="76">
        <f>E168</f>
        <v>3320</v>
      </c>
      <c r="F165" s="76">
        <f>F168</f>
        <v>0</v>
      </c>
      <c r="G165" s="126">
        <f t="shared" si="18"/>
        <v>0</v>
      </c>
      <c r="H165" s="224">
        <f t="shared" si="21"/>
        <v>0</v>
      </c>
    </row>
    <row r="166" spans="1:8" ht="12" customHeight="1">
      <c r="A166" s="334" t="s">
        <v>52</v>
      </c>
      <c r="B166" s="334"/>
      <c r="C166" s="334"/>
      <c r="D166" s="225">
        <v>0</v>
      </c>
      <c r="E166" s="226">
        <v>0</v>
      </c>
      <c r="F166" s="226">
        <v>0</v>
      </c>
      <c r="G166" s="227" t="e">
        <f t="shared" si="18"/>
        <v>#DIV/0!</v>
      </c>
      <c r="H166" s="228" t="e">
        <f t="shared" si="21"/>
        <v>#DIV/0!</v>
      </c>
    </row>
    <row r="167" spans="1:8" ht="12" customHeight="1">
      <c r="A167" s="334" t="s">
        <v>232</v>
      </c>
      <c r="B167" s="334"/>
      <c r="C167" s="334"/>
      <c r="D167" s="225">
        <f>D168</f>
        <v>5980</v>
      </c>
      <c r="E167" s="226">
        <f>E168</f>
        <v>3320</v>
      </c>
      <c r="F167" s="226">
        <f>F168</f>
        <v>0</v>
      </c>
      <c r="G167" s="227">
        <f t="shared" si="18"/>
        <v>0</v>
      </c>
      <c r="H167" s="228">
        <f t="shared" si="21"/>
        <v>0</v>
      </c>
    </row>
    <row r="168" spans="1:8" ht="12" customHeight="1">
      <c r="A168" s="25"/>
      <c r="B168" s="31">
        <v>4</v>
      </c>
      <c r="C168" s="32" t="s">
        <v>189</v>
      </c>
      <c r="D168" s="181">
        <f>D169+D172</f>
        <v>5980</v>
      </c>
      <c r="E168" s="73">
        <f>E169+E172</f>
        <v>3320</v>
      </c>
      <c r="F168" s="73">
        <f>F169+F172</f>
        <v>0</v>
      </c>
      <c r="G168" s="123">
        <f t="shared" si="18"/>
        <v>0</v>
      </c>
      <c r="H168" s="224">
        <f t="shared" si="21"/>
        <v>0</v>
      </c>
    </row>
    <row r="169" spans="1:8" ht="12" customHeight="1">
      <c r="A169" s="25"/>
      <c r="B169" s="31">
        <v>42</v>
      </c>
      <c r="C169" s="32" t="s">
        <v>170</v>
      </c>
      <c r="D169" s="185">
        <f>SUM(D170,D171)</f>
        <v>3990</v>
      </c>
      <c r="E169" s="77">
        <f>SUM(E170,E171)</f>
        <v>1330</v>
      </c>
      <c r="F169" s="77">
        <f>SUM(F170,F171)</f>
        <v>0</v>
      </c>
      <c r="G169" s="123">
        <f t="shared" si="18"/>
        <v>0</v>
      </c>
      <c r="H169" s="224">
        <f t="shared" si="21"/>
        <v>0</v>
      </c>
    </row>
    <row r="170" spans="1:8" ht="12" customHeight="1">
      <c r="A170" s="25"/>
      <c r="B170" s="33">
        <v>421</v>
      </c>
      <c r="C170" s="35" t="s">
        <v>191</v>
      </c>
      <c r="D170" s="186">
        <v>2660</v>
      </c>
      <c r="E170" s="96">
        <v>0</v>
      </c>
      <c r="F170" s="96">
        <v>0</v>
      </c>
      <c r="G170" s="123">
        <f t="shared" si="18"/>
        <v>0</v>
      </c>
      <c r="H170" s="224" t="e">
        <f t="shared" si="21"/>
        <v>#DIV/0!</v>
      </c>
    </row>
    <row r="171" spans="1:8" ht="12" customHeight="1">
      <c r="A171" s="25"/>
      <c r="B171" s="33">
        <v>422</v>
      </c>
      <c r="C171" s="35" t="s">
        <v>73</v>
      </c>
      <c r="D171" s="186">
        <v>1330</v>
      </c>
      <c r="E171" s="96">
        <v>1330</v>
      </c>
      <c r="F171" s="96">
        <v>0</v>
      </c>
      <c r="G171" s="123">
        <f t="shared" si="18"/>
        <v>0</v>
      </c>
      <c r="H171" s="224">
        <f t="shared" si="21"/>
        <v>0</v>
      </c>
    </row>
    <row r="172" spans="1:8" ht="12" customHeight="1">
      <c r="A172" s="25"/>
      <c r="B172" s="42">
        <v>45</v>
      </c>
      <c r="C172" s="32" t="s">
        <v>59</v>
      </c>
      <c r="D172" s="187">
        <f>SUM(D173)</f>
        <v>1990</v>
      </c>
      <c r="E172" s="79">
        <f>SUM(E173)</f>
        <v>1990</v>
      </c>
      <c r="F172" s="79">
        <f>SUM(F173)</f>
        <v>0</v>
      </c>
      <c r="G172" s="128">
        <f t="shared" si="18"/>
        <v>0</v>
      </c>
      <c r="H172" s="224">
        <f t="shared" si="21"/>
        <v>0</v>
      </c>
    </row>
    <row r="173" spans="1:8" ht="12" customHeight="1">
      <c r="A173" s="25"/>
      <c r="B173" s="33">
        <v>451</v>
      </c>
      <c r="C173" s="35" t="s">
        <v>40</v>
      </c>
      <c r="D173" s="186">
        <v>1990</v>
      </c>
      <c r="E173" s="96">
        <v>1990</v>
      </c>
      <c r="F173" s="96">
        <v>0</v>
      </c>
      <c r="G173" s="123">
        <f t="shared" si="18"/>
        <v>0</v>
      </c>
      <c r="H173" s="224">
        <f t="shared" si="21"/>
        <v>0</v>
      </c>
    </row>
    <row r="174" spans="1:8" ht="12" customHeight="1">
      <c r="A174" s="318" t="s">
        <v>230</v>
      </c>
      <c r="B174" s="318"/>
      <c r="C174" s="318"/>
      <c r="D174" s="183">
        <f>D175</f>
        <v>572040</v>
      </c>
      <c r="E174" s="80">
        <f>E175</f>
        <v>126330</v>
      </c>
      <c r="F174" s="80">
        <f>F175</f>
        <v>118089.47</v>
      </c>
      <c r="G174" s="129">
        <f t="shared" si="18"/>
        <v>20.643568631564229</v>
      </c>
      <c r="H174" s="224">
        <f t="shared" si="21"/>
        <v>93.476980922979507</v>
      </c>
    </row>
    <row r="175" spans="1:8" ht="12" customHeight="1">
      <c r="A175" s="324" t="s">
        <v>141</v>
      </c>
      <c r="B175" s="324"/>
      <c r="C175" s="324"/>
      <c r="D175" s="184">
        <f>D178</f>
        <v>572040</v>
      </c>
      <c r="E175" s="76">
        <f>E178</f>
        <v>126330</v>
      </c>
      <c r="F175" s="76">
        <f>F178</f>
        <v>118089.47</v>
      </c>
      <c r="G175" s="126">
        <f t="shared" si="18"/>
        <v>20.643568631564229</v>
      </c>
      <c r="H175" s="224">
        <f t="shared" si="21"/>
        <v>93.476980922979507</v>
      </c>
    </row>
    <row r="176" spans="1:8" ht="12" customHeight="1">
      <c r="A176" s="334" t="s">
        <v>52</v>
      </c>
      <c r="B176" s="334"/>
      <c r="C176" s="334"/>
      <c r="D176" s="225">
        <v>500000</v>
      </c>
      <c r="E176" s="226">
        <v>500000</v>
      </c>
      <c r="F176" s="226">
        <f>F178-F177</f>
        <v>46049.47</v>
      </c>
      <c r="G176" s="227">
        <f t="shared" si="18"/>
        <v>9.2098940000000002</v>
      </c>
      <c r="H176" s="228">
        <f t="shared" si="21"/>
        <v>9.2098940000000002</v>
      </c>
    </row>
    <row r="177" spans="1:8" ht="12" customHeight="1">
      <c r="A177" s="334" t="s">
        <v>64</v>
      </c>
      <c r="B177" s="334"/>
      <c r="C177" s="334"/>
      <c r="D177" s="225">
        <v>72040</v>
      </c>
      <c r="E177" s="226">
        <v>72040</v>
      </c>
      <c r="F177" s="226">
        <v>72040</v>
      </c>
      <c r="G177" s="227">
        <f t="shared" si="18"/>
        <v>100</v>
      </c>
      <c r="H177" s="228">
        <f t="shared" si="21"/>
        <v>100</v>
      </c>
    </row>
    <row r="178" spans="1:8" ht="12" customHeight="1">
      <c r="A178" s="25"/>
      <c r="B178" s="31">
        <v>4</v>
      </c>
      <c r="C178" s="32" t="s">
        <v>87</v>
      </c>
      <c r="D178" s="181">
        <f>D179</f>
        <v>572040</v>
      </c>
      <c r="E178" s="73">
        <f>E179</f>
        <v>126330</v>
      </c>
      <c r="F178" s="73">
        <f>F179</f>
        <v>118089.47</v>
      </c>
      <c r="G178" s="123">
        <f t="shared" si="18"/>
        <v>20.643568631564229</v>
      </c>
      <c r="H178" s="224">
        <f t="shared" si="21"/>
        <v>93.476980922979507</v>
      </c>
    </row>
    <row r="179" spans="1:8" ht="12" customHeight="1">
      <c r="A179" s="25"/>
      <c r="B179" s="31">
        <v>42</v>
      </c>
      <c r="C179" s="32" t="s">
        <v>88</v>
      </c>
      <c r="D179" s="185">
        <f>SUM(D180,D181)</f>
        <v>572040</v>
      </c>
      <c r="E179" s="77">
        <f>SUM(E180,E181)</f>
        <v>126330</v>
      </c>
      <c r="F179" s="77">
        <f>SUM(F180,F181)</f>
        <v>118089.47</v>
      </c>
      <c r="G179" s="123">
        <f t="shared" si="18"/>
        <v>20.643568631564229</v>
      </c>
      <c r="H179" s="224">
        <f t="shared" si="21"/>
        <v>93.476980922979507</v>
      </c>
    </row>
    <row r="180" spans="1:8" ht="12" customHeight="1">
      <c r="A180" s="25"/>
      <c r="B180" s="33">
        <v>421</v>
      </c>
      <c r="C180" s="35" t="s">
        <v>36</v>
      </c>
      <c r="D180" s="186">
        <v>570710</v>
      </c>
      <c r="E180" s="96">
        <v>125000</v>
      </c>
      <c r="F180" s="96">
        <v>118089.47</v>
      </c>
      <c r="G180" s="123">
        <f t="shared" si="18"/>
        <v>20.691677033870093</v>
      </c>
      <c r="H180" s="224">
        <f t="shared" si="21"/>
        <v>94.471575999999999</v>
      </c>
    </row>
    <row r="181" spans="1:8" ht="12" customHeight="1">
      <c r="A181" s="25"/>
      <c r="B181" s="33">
        <v>422</v>
      </c>
      <c r="C181" s="35" t="s">
        <v>73</v>
      </c>
      <c r="D181" s="186">
        <v>1330</v>
      </c>
      <c r="E181" s="96">
        <v>1330</v>
      </c>
      <c r="F181" s="96">
        <v>0</v>
      </c>
      <c r="G181" s="123">
        <f t="shared" si="18"/>
        <v>0</v>
      </c>
      <c r="H181" s="224">
        <f t="shared" si="21"/>
        <v>0</v>
      </c>
    </row>
    <row r="182" spans="1:8" ht="12" customHeight="1">
      <c r="A182" s="318" t="s">
        <v>227</v>
      </c>
      <c r="B182" s="318"/>
      <c r="C182" s="318"/>
      <c r="D182" s="183">
        <f>D183</f>
        <v>135390</v>
      </c>
      <c r="E182" s="75">
        <f>E183</f>
        <v>81500</v>
      </c>
      <c r="F182" s="75">
        <f>F183</f>
        <v>79118.58</v>
      </c>
      <c r="G182" s="131">
        <f t="shared" si="18"/>
        <v>58.437536007090628</v>
      </c>
      <c r="H182" s="224">
        <f t="shared" si="21"/>
        <v>97.078012269938654</v>
      </c>
    </row>
    <row r="183" spans="1:8" ht="12" customHeight="1">
      <c r="A183" s="324" t="s">
        <v>141</v>
      </c>
      <c r="B183" s="324"/>
      <c r="C183" s="324"/>
      <c r="D183" s="184">
        <f>SUM(D187,D190)</f>
        <v>135390</v>
      </c>
      <c r="E183" s="76">
        <f>SUM(E187,E190)</f>
        <v>81500</v>
      </c>
      <c r="F183" s="76">
        <f>SUM(F187,F190)</f>
        <v>79118.58</v>
      </c>
      <c r="G183" s="132">
        <f t="shared" si="18"/>
        <v>58.437536007090628</v>
      </c>
      <c r="H183" s="224">
        <f t="shared" si="21"/>
        <v>97.078012269938654</v>
      </c>
    </row>
    <row r="184" spans="1:8" ht="12" customHeight="1">
      <c r="A184" s="334" t="s">
        <v>52</v>
      </c>
      <c r="B184" s="334"/>
      <c r="C184" s="334"/>
      <c r="D184" s="225">
        <v>0</v>
      </c>
      <c r="E184" s="226">
        <v>0</v>
      </c>
      <c r="F184" s="226">
        <v>0</v>
      </c>
      <c r="G184" s="234" t="e">
        <f t="shared" si="18"/>
        <v>#DIV/0!</v>
      </c>
      <c r="H184" s="228" t="e">
        <f t="shared" si="21"/>
        <v>#DIV/0!</v>
      </c>
    </row>
    <row r="185" spans="1:8" ht="12" customHeight="1">
      <c r="A185" s="334" t="s">
        <v>64</v>
      </c>
      <c r="B185" s="334"/>
      <c r="C185" s="334"/>
      <c r="D185" s="225">
        <v>125000</v>
      </c>
      <c r="E185" s="226">
        <v>125000</v>
      </c>
      <c r="F185" s="226">
        <f>F183</f>
        <v>79118.58</v>
      </c>
      <c r="G185" s="234">
        <f t="shared" si="18"/>
        <v>63.294864000000004</v>
      </c>
      <c r="H185" s="228">
        <f t="shared" si="21"/>
        <v>63.294864000000004</v>
      </c>
    </row>
    <row r="186" spans="1:8" ht="12" customHeight="1">
      <c r="A186" s="329" t="s">
        <v>71</v>
      </c>
      <c r="B186" s="329"/>
      <c r="C186" s="329"/>
      <c r="D186" s="225">
        <f>D183-D184-D185</f>
        <v>10390</v>
      </c>
      <c r="E186" s="226">
        <f>E183-E184-E185</f>
        <v>-43500</v>
      </c>
      <c r="F186" s="226">
        <f>F183-F184-F185</f>
        <v>0</v>
      </c>
      <c r="G186" s="234">
        <f t="shared" ref="G186:G248" si="25">F186/D186*100</f>
        <v>0</v>
      </c>
      <c r="H186" s="228">
        <f t="shared" si="21"/>
        <v>0</v>
      </c>
    </row>
    <row r="187" spans="1:8" ht="12" customHeight="1">
      <c r="A187" s="43"/>
      <c r="B187" s="31">
        <v>3</v>
      </c>
      <c r="C187" s="32" t="s">
        <v>53</v>
      </c>
      <c r="D187" s="181">
        <f t="shared" ref="D187:F188" si="26">D188</f>
        <v>1330</v>
      </c>
      <c r="E187" s="73">
        <f t="shared" si="26"/>
        <v>6500</v>
      </c>
      <c r="F187" s="73">
        <f t="shared" si="26"/>
        <v>6240.45</v>
      </c>
      <c r="G187" s="123">
        <f t="shared" si="25"/>
        <v>469.20676691729318</v>
      </c>
      <c r="H187" s="224">
        <f t="shared" si="21"/>
        <v>96.006923076923073</v>
      </c>
    </row>
    <row r="188" spans="1:8" ht="12" customHeight="1">
      <c r="A188" s="43"/>
      <c r="B188" s="31">
        <v>32</v>
      </c>
      <c r="C188" s="32" t="s">
        <v>54</v>
      </c>
      <c r="D188" s="181">
        <f t="shared" si="26"/>
        <v>1330</v>
      </c>
      <c r="E188" s="73">
        <f t="shared" si="26"/>
        <v>6500</v>
      </c>
      <c r="F188" s="73">
        <f t="shared" si="26"/>
        <v>6240.45</v>
      </c>
      <c r="G188" s="123">
        <f t="shared" si="25"/>
        <v>469.20676691729318</v>
      </c>
      <c r="H188" s="224">
        <f t="shared" si="21"/>
        <v>96.006923076923073</v>
      </c>
    </row>
    <row r="189" spans="1:8" ht="12" customHeight="1">
      <c r="A189" s="43"/>
      <c r="B189" s="33">
        <v>323</v>
      </c>
      <c r="C189" s="35" t="s">
        <v>228</v>
      </c>
      <c r="D189" s="186">
        <v>1330</v>
      </c>
      <c r="E189" s="96">
        <v>6500</v>
      </c>
      <c r="F189" s="96">
        <v>6240.45</v>
      </c>
      <c r="G189" s="123">
        <f t="shared" si="25"/>
        <v>469.20676691729318</v>
      </c>
      <c r="H189" s="224">
        <f t="shared" si="21"/>
        <v>96.006923076923073</v>
      </c>
    </row>
    <row r="190" spans="1:8" ht="12" customHeight="1">
      <c r="A190" s="25"/>
      <c r="B190" s="44">
        <v>4</v>
      </c>
      <c r="C190" s="32" t="s">
        <v>68</v>
      </c>
      <c r="D190" s="187">
        <f>D191</f>
        <v>134060</v>
      </c>
      <c r="E190" s="79">
        <f>E191</f>
        <v>75000</v>
      </c>
      <c r="F190" s="79">
        <f>F191</f>
        <v>72878.13</v>
      </c>
      <c r="G190" s="123">
        <f t="shared" si="25"/>
        <v>54.36232284051917</v>
      </c>
      <c r="H190" s="224">
        <f t="shared" si="21"/>
        <v>97.170839999999998</v>
      </c>
    </row>
    <row r="191" spans="1:8" ht="12" customHeight="1">
      <c r="A191" s="25"/>
      <c r="B191" s="44">
        <v>42</v>
      </c>
      <c r="C191" s="32" t="s">
        <v>170</v>
      </c>
      <c r="D191" s="187">
        <f>SUM(D192,D193)</f>
        <v>134060</v>
      </c>
      <c r="E191" s="79">
        <f>SUM(E192,E193)</f>
        <v>75000</v>
      </c>
      <c r="F191" s="79">
        <f>SUM(F192,F193)</f>
        <v>72878.13</v>
      </c>
      <c r="G191" s="123">
        <f t="shared" si="25"/>
        <v>54.36232284051917</v>
      </c>
      <c r="H191" s="224">
        <f t="shared" si="21"/>
        <v>97.170839999999998</v>
      </c>
    </row>
    <row r="192" spans="1:8" ht="12.75" customHeight="1">
      <c r="A192" s="25"/>
      <c r="B192" s="45">
        <v>421</v>
      </c>
      <c r="C192" s="35" t="s">
        <v>36</v>
      </c>
      <c r="D192" s="186">
        <v>132730</v>
      </c>
      <c r="E192" s="96">
        <v>75000</v>
      </c>
      <c r="F192" s="96">
        <v>72878.13</v>
      </c>
      <c r="G192" s="123">
        <f t="shared" si="25"/>
        <v>54.907051909892267</v>
      </c>
      <c r="H192" s="224">
        <f t="shared" si="21"/>
        <v>97.170839999999998</v>
      </c>
    </row>
    <row r="193" spans="1:8" ht="12" customHeight="1">
      <c r="A193" s="25"/>
      <c r="B193" s="39">
        <v>426</v>
      </c>
      <c r="C193" s="35" t="s">
        <v>229</v>
      </c>
      <c r="D193" s="186">
        <v>1330</v>
      </c>
      <c r="E193" s="96">
        <v>0</v>
      </c>
      <c r="F193" s="96">
        <v>0</v>
      </c>
      <c r="G193" s="123">
        <f t="shared" si="25"/>
        <v>0</v>
      </c>
      <c r="H193" s="224" t="e">
        <f t="shared" si="21"/>
        <v>#DIV/0!</v>
      </c>
    </row>
    <row r="194" spans="1:8" ht="12" customHeight="1">
      <c r="A194" s="331" t="s">
        <v>225</v>
      </c>
      <c r="B194" s="331"/>
      <c r="C194" s="331"/>
      <c r="D194" s="182">
        <f>SUM(D195)</f>
        <v>82300</v>
      </c>
      <c r="E194" s="74">
        <f>SUM(E195)</f>
        <v>0</v>
      </c>
      <c r="F194" s="74">
        <f>SUM(F195)</f>
        <v>0</v>
      </c>
      <c r="G194" s="124">
        <f t="shared" si="25"/>
        <v>0</v>
      </c>
      <c r="H194" s="224" t="e">
        <f t="shared" si="21"/>
        <v>#DIV/0!</v>
      </c>
    </row>
    <row r="195" spans="1:8" ht="12" customHeight="1">
      <c r="A195" s="318" t="s">
        <v>226</v>
      </c>
      <c r="B195" s="318"/>
      <c r="C195" s="318"/>
      <c r="D195" s="183">
        <f>D196</f>
        <v>82300</v>
      </c>
      <c r="E195" s="83">
        <f>E196</f>
        <v>0</v>
      </c>
      <c r="F195" s="83">
        <f>F196</f>
        <v>0</v>
      </c>
      <c r="G195" s="125">
        <f t="shared" si="25"/>
        <v>0</v>
      </c>
      <c r="H195" s="224" t="e">
        <f t="shared" si="21"/>
        <v>#DIV/0!</v>
      </c>
    </row>
    <row r="196" spans="1:8" ht="12" customHeight="1">
      <c r="A196" s="324" t="s">
        <v>141</v>
      </c>
      <c r="B196" s="324"/>
      <c r="C196" s="324"/>
      <c r="D196" s="184">
        <f>D199</f>
        <v>82300</v>
      </c>
      <c r="E196" s="76">
        <f>E199</f>
        <v>0</v>
      </c>
      <c r="F196" s="76">
        <f>F199</f>
        <v>0</v>
      </c>
      <c r="G196" s="126">
        <f t="shared" si="25"/>
        <v>0</v>
      </c>
      <c r="H196" s="224" t="e">
        <f t="shared" si="21"/>
        <v>#DIV/0!</v>
      </c>
    </row>
    <row r="197" spans="1:8" ht="12" customHeight="1">
      <c r="A197" s="334" t="s">
        <v>64</v>
      </c>
      <c r="B197" s="334"/>
      <c r="C197" s="334"/>
      <c r="D197" s="225">
        <v>80000</v>
      </c>
      <c r="E197" s="226">
        <v>0</v>
      </c>
      <c r="F197" s="226">
        <v>0</v>
      </c>
      <c r="G197" s="227">
        <f t="shared" si="25"/>
        <v>0</v>
      </c>
      <c r="H197" s="228" t="e">
        <f t="shared" si="21"/>
        <v>#DIV/0!</v>
      </c>
    </row>
    <row r="198" spans="1:8" ht="12" customHeight="1">
      <c r="A198" s="329" t="s">
        <v>71</v>
      </c>
      <c r="B198" s="329"/>
      <c r="C198" s="329"/>
      <c r="D198" s="225">
        <f>SUM(D196-D197)</f>
        <v>2300</v>
      </c>
      <c r="E198" s="226">
        <v>0</v>
      </c>
      <c r="F198" s="226">
        <v>0</v>
      </c>
      <c r="G198" s="227">
        <f t="shared" si="25"/>
        <v>0</v>
      </c>
      <c r="H198" s="228" t="e">
        <f t="shared" si="21"/>
        <v>#DIV/0!</v>
      </c>
    </row>
    <row r="199" spans="1:8" ht="12" customHeight="1">
      <c r="A199" s="25"/>
      <c r="B199" s="31">
        <v>4</v>
      </c>
      <c r="C199" s="32" t="s">
        <v>74</v>
      </c>
      <c r="D199" s="187">
        <f>D200</f>
        <v>82300</v>
      </c>
      <c r="E199" s="79">
        <f>E200</f>
        <v>0</v>
      </c>
      <c r="F199" s="79">
        <f>F200</f>
        <v>0</v>
      </c>
      <c r="G199" s="123">
        <f t="shared" si="25"/>
        <v>0</v>
      </c>
      <c r="H199" s="224" t="e">
        <f t="shared" si="21"/>
        <v>#DIV/0!</v>
      </c>
    </row>
    <row r="200" spans="1:8" ht="12" customHeight="1">
      <c r="A200" s="25"/>
      <c r="B200" s="31">
        <v>42</v>
      </c>
      <c r="C200" s="32" t="s">
        <v>170</v>
      </c>
      <c r="D200" s="185">
        <f>SUM(D201:D201)</f>
        <v>82300</v>
      </c>
      <c r="E200" s="77">
        <f>SUM(E201:E201)</f>
        <v>0</v>
      </c>
      <c r="F200" s="77">
        <f>SUM(F201:F201)</f>
        <v>0</v>
      </c>
      <c r="G200" s="123">
        <f t="shared" si="25"/>
        <v>0</v>
      </c>
      <c r="H200" s="224" t="e">
        <f t="shared" ref="H200:H262" si="27">(F200/E200)*100</f>
        <v>#DIV/0!</v>
      </c>
    </row>
    <row r="201" spans="1:8" ht="12" customHeight="1">
      <c r="A201" s="25"/>
      <c r="B201" s="33">
        <v>421</v>
      </c>
      <c r="C201" s="35" t="s">
        <v>36</v>
      </c>
      <c r="D201" s="186">
        <v>82300</v>
      </c>
      <c r="E201" s="96">
        <v>0</v>
      </c>
      <c r="F201" s="96">
        <v>0</v>
      </c>
      <c r="G201" s="123">
        <f t="shared" si="25"/>
        <v>0</v>
      </c>
      <c r="H201" s="224" t="e">
        <f t="shared" si="27"/>
        <v>#DIV/0!</v>
      </c>
    </row>
    <row r="202" spans="1:8" ht="12" customHeight="1">
      <c r="A202" s="331" t="s">
        <v>220</v>
      </c>
      <c r="B202" s="331"/>
      <c r="C202" s="331"/>
      <c r="D202" s="182">
        <f t="shared" ref="D202:F203" si="28">D203</f>
        <v>0</v>
      </c>
      <c r="E202" s="84">
        <f t="shared" si="28"/>
        <v>0</v>
      </c>
      <c r="F202" s="84">
        <f t="shared" si="28"/>
        <v>74193.45</v>
      </c>
      <c r="G202" s="124" t="e">
        <f t="shared" si="25"/>
        <v>#DIV/0!</v>
      </c>
      <c r="H202" s="224" t="e">
        <f t="shared" si="27"/>
        <v>#DIV/0!</v>
      </c>
    </row>
    <row r="203" spans="1:8" ht="12" customHeight="1">
      <c r="A203" s="318" t="s">
        <v>221</v>
      </c>
      <c r="B203" s="318"/>
      <c r="C203" s="318"/>
      <c r="D203" s="183">
        <f t="shared" si="28"/>
        <v>0</v>
      </c>
      <c r="E203" s="75">
        <f t="shared" si="28"/>
        <v>0</v>
      </c>
      <c r="F203" s="75">
        <f>F204</f>
        <v>74193.45</v>
      </c>
      <c r="G203" s="125" t="e">
        <f t="shared" si="25"/>
        <v>#DIV/0!</v>
      </c>
      <c r="H203" s="224" t="e">
        <f t="shared" si="27"/>
        <v>#DIV/0!</v>
      </c>
    </row>
    <row r="204" spans="1:8" ht="12" customHeight="1">
      <c r="A204" s="340" t="s">
        <v>222</v>
      </c>
      <c r="B204" s="340"/>
      <c r="C204" s="340"/>
      <c r="D204" s="184">
        <f>SUM(D207+D210)</f>
        <v>0</v>
      </c>
      <c r="E204" s="76">
        <f>SUM(E207+E210)</f>
        <v>0</v>
      </c>
      <c r="F204" s="76">
        <f>SUM(F207+F210)</f>
        <v>74193.45</v>
      </c>
      <c r="G204" s="126" t="e">
        <f t="shared" si="25"/>
        <v>#DIV/0!</v>
      </c>
      <c r="H204" s="224" t="e">
        <f t="shared" si="27"/>
        <v>#DIV/0!</v>
      </c>
    </row>
    <row r="205" spans="1:8" ht="12" customHeight="1">
      <c r="A205" s="334" t="s">
        <v>52</v>
      </c>
      <c r="B205" s="334"/>
      <c r="C205" s="334"/>
      <c r="D205" s="225">
        <f>SUM(D210,D207)</f>
        <v>0</v>
      </c>
      <c r="E205" s="226">
        <f>SUM(E210,E207)</f>
        <v>0</v>
      </c>
      <c r="F205" s="226">
        <f>SUM(F210,F207)</f>
        <v>74193.45</v>
      </c>
      <c r="G205" s="227" t="e">
        <f t="shared" si="25"/>
        <v>#DIV/0!</v>
      </c>
      <c r="H205" s="228" t="e">
        <f t="shared" si="27"/>
        <v>#DIV/0!</v>
      </c>
    </row>
    <row r="206" spans="1:8" ht="12" customHeight="1">
      <c r="A206" s="334" t="s">
        <v>223</v>
      </c>
      <c r="B206" s="334"/>
      <c r="C206" s="334"/>
      <c r="D206" s="225">
        <v>0</v>
      </c>
      <c r="E206" s="226">
        <v>1</v>
      </c>
      <c r="F206" s="226">
        <v>1</v>
      </c>
      <c r="G206" s="227" t="e">
        <f t="shared" si="25"/>
        <v>#DIV/0!</v>
      </c>
      <c r="H206" s="228">
        <f t="shared" si="27"/>
        <v>100</v>
      </c>
    </row>
    <row r="207" spans="1:8" ht="12" customHeight="1">
      <c r="A207" s="25"/>
      <c r="B207" s="31">
        <v>4</v>
      </c>
      <c r="C207" s="32" t="s">
        <v>189</v>
      </c>
      <c r="D207" s="187">
        <f>D208</f>
        <v>0</v>
      </c>
      <c r="E207" s="79">
        <f>E208</f>
        <v>0</v>
      </c>
      <c r="F207" s="79">
        <f>F208</f>
        <v>48312.5</v>
      </c>
      <c r="G207" s="123" t="e">
        <f t="shared" si="25"/>
        <v>#DIV/0!</v>
      </c>
      <c r="H207" s="224" t="e">
        <f t="shared" si="27"/>
        <v>#DIV/0!</v>
      </c>
    </row>
    <row r="208" spans="1:8" ht="12" customHeight="1">
      <c r="A208" s="25"/>
      <c r="B208" s="31">
        <v>42</v>
      </c>
      <c r="C208" s="32" t="s">
        <v>170</v>
      </c>
      <c r="D208" s="185">
        <f>SUM(D209:D209)</f>
        <v>0</v>
      </c>
      <c r="E208" s="77">
        <f>SUM(E209:E209)</f>
        <v>0</v>
      </c>
      <c r="F208" s="77">
        <f>SUM(F209:F209)</f>
        <v>48312.5</v>
      </c>
      <c r="G208" s="123" t="e">
        <f t="shared" si="25"/>
        <v>#DIV/0!</v>
      </c>
      <c r="H208" s="224" t="e">
        <f t="shared" si="27"/>
        <v>#DIV/0!</v>
      </c>
    </row>
    <row r="209" spans="1:8" ht="12" customHeight="1">
      <c r="A209" s="25"/>
      <c r="B209" s="33">
        <v>422</v>
      </c>
      <c r="C209" s="35" t="s">
        <v>224</v>
      </c>
      <c r="D209" s="186">
        <v>0</v>
      </c>
      <c r="E209" s="96">
        <v>0</v>
      </c>
      <c r="F209" s="96">
        <v>48312.5</v>
      </c>
      <c r="G209" s="123" t="e">
        <f t="shared" si="25"/>
        <v>#DIV/0!</v>
      </c>
      <c r="H209" s="224" t="e">
        <f t="shared" si="27"/>
        <v>#DIV/0!</v>
      </c>
    </row>
    <row r="210" spans="1:8" ht="12" customHeight="1">
      <c r="A210" s="25"/>
      <c r="B210" s="44">
        <v>3</v>
      </c>
      <c r="C210" s="32" t="s">
        <v>53</v>
      </c>
      <c r="D210" s="187">
        <f>SUM(D211)</f>
        <v>0</v>
      </c>
      <c r="E210" s="187">
        <f t="shared" ref="E210:F210" si="29">SUM(E211)</f>
        <v>0</v>
      </c>
      <c r="F210" s="187">
        <f t="shared" si="29"/>
        <v>25880.95</v>
      </c>
      <c r="G210" s="128" t="e">
        <f t="shared" si="25"/>
        <v>#DIV/0!</v>
      </c>
      <c r="H210" s="224" t="e">
        <f t="shared" si="27"/>
        <v>#DIV/0!</v>
      </c>
    </row>
    <row r="211" spans="1:8" ht="12" customHeight="1">
      <c r="A211" s="25"/>
      <c r="B211" s="44">
        <v>36</v>
      </c>
      <c r="C211" s="32" t="s">
        <v>84</v>
      </c>
      <c r="D211" s="185">
        <f>SUM(D212:D213)</f>
        <v>0</v>
      </c>
      <c r="E211" s="185">
        <f t="shared" ref="E211:F211" si="30">SUM(E212:E213)</f>
        <v>0</v>
      </c>
      <c r="F211" s="185">
        <f t="shared" si="30"/>
        <v>25880.95</v>
      </c>
      <c r="G211" s="123" t="e">
        <f t="shared" si="25"/>
        <v>#DIV/0!</v>
      </c>
      <c r="H211" s="224" t="e">
        <f t="shared" si="27"/>
        <v>#DIV/0!</v>
      </c>
    </row>
    <row r="212" spans="1:8" ht="12" customHeight="1">
      <c r="A212" s="25"/>
      <c r="B212" s="39">
        <v>363</v>
      </c>
      <c r="C212" s="46" t="s">
        <v>75</v>
      </c>
      <c r="D212" s="186">
        <v>0</v>
      </c>
      <c r="E212" s="96">
        <v>0</v>
      </c>
      <c r="F212" s="96">
        <f>D212</f>
        <v>0</v>
      </c>
      <c r="G212" s="123" t="e">
        <f t="shared" si="25"/>
        <v>#DIV/0!</v>
      </c>
      <c r="H212" s="224" t="e">
        <f t="shared" si="27"/>
        <v>#DIV/0!</v>
      </c>
    </row>
    <row r="213" spans="1:8" ht="12" customHeight="1">
      <c r="A213" s="25"/>
      <c r="B213" s="39">
        <v>366</v>
      </c>
      <c r="C213" s="46" t="s">
        <v>32</v>
      </c>
      <c r="D213" s="186">
        <v>0</v>
      </c>
      <c r="E213" s="96">
        <v>0</v>
      </c>
      <c r="F213" s="96">
        <v>25880.95</v>
      </c>
      <c r="G213" s="123" t="e">
        <f t="shared" si="25"/>
        <v>#DIV/0!</v>
      </c>
      <c r="H213" s="224" t="e">
        <f t="shared" si="27"/>
        <v>#DIV/0!</v>
      </c>
    </row>
    <row r="214" spans="1:8" ht="12" customHeight="1">
      <c r="A214" s="330" t="s">
        <v>77</v>
      </c>
      <c r="B214" s="330"/>
      <c r="C214" s="330"/>
      <c r="D214" s="191">
        <f>SUM(D215,D226)</f>
        <v>114830</v>
      </c>
      <c r="E214" s="86">
        <f>SUM(E215,E226)</f>
        <v>70640</v>
      </c>
      <c r="F214" s="86">
        <f>SUM(F215,F226)</f>
        <v>67871.39</v>
      </c>
      <c r="G214" s="123">
        <f t="shared" si="25"/>
        <v>59.105974048593566</v>
      </c>
      <c r="H214" s="224">
        <f t="shared" si="27"/>
        <v>96.080676670441676</v>
      </c>
    </row>
    <row r="215" spans="1:8" ht="12" customHeight="1">
      <c r="A215" s="331" t="s">
        <v>218</v>
      </c>
      <c r="B215" s="331"/>
      <c r="C215" s="331"/>
      <c r="D215" s="182">
        <f t="shared" ref="D215:F216" si="31">D216</f>
        <v>9300</v>
      </c>
      <c r="E215" s="74">
        <f t="shared" si="31"/>
        <v>2660</v>
      </c>
      <c r="F215" s="74">
        <f t="shared" si="31"/>
        <v>0</v>
      </c>
      <c r="G215" s="124">
        <f t="shared" si="25"/>
        <v>0</v>
      </c>
      <c r="H215" s="224">
        <f t="shared" si="27"/>
        <v>0</v>
      </c>
    </row>
    <row r="216" spans="1:8" ht="12" customHeight="1">
      <c r="A216" s="318" t="s">
        <v>219</v>
      </c>
      <c r="B216" s="318"/>
      <c r="C216" s="318"/>
      <c r="D216" s="183">
        <f t="shared" si="31"/>
        <v>9300</v>
      </c>
      <c r="E216" s="83">
        <f t="shared" si="31"/>
        <v>2660</v>
      </c>
      <c r="F216" s="83">
        <f t="shared" si="31"/>
        <v>0</v>
      </c>
      <c r="G216" s="125">
        <f t="shared" si="25"/>
        <v>0</v>
      </c>
      <c r="H216" s="224">
        <f t="shared" si="27"/>
        <v>0</v>
      </c>
    </row>
    <row r="217" spans="1:8" ht="12" customHeight="1">
      <c r="A217" s="324" t="s">
        <v>141</v>
      </c>
      <c r="B217" s="324"/>
      <c r="C217" s="324"/>
      <c r="D217" s="184">
        <f>SUM(D220)</f>
        <v>9300</v>
      </c>
      <c r="E217" s="76">
        <f>SUM(E220)</f>
        <v>2660</v>
      </c>
      <c r="F217" s="76">
        <f>SUM(F220)</f>
        <v>0</v>
      </c>
      <c r="G217" s="126">
        <f t="shared" si="25"/>
        <v>0</v>
      </c>
      <c r="H217" s="224">
        <f t="shared" si="27"/>
        <v>0</v>
      </c>
    </row>
    <row r="218" spans="1:8" ht="12" customHeight="1">
      <c r="A218" s="334" t="s">
        <v>64</v>
      </c>
      <c r="B218" s="334"/>
      <c r="C218" s="334"/>
      <c r="D218" s="225">
        <v>0</v>
      </c>
      <c r="E218" s="226">
        <v>0</v>
      </c>
      <c r="F218" s="226">
        <v>0</v>
      </c>
      <c r="G218" s="227" t="e">
        <f t="shared" si="25"/>
        <v>#DIV/0!</v>
      </c>
      <c r="H218" s="228" t="e">
        <f t="shared" si="27"/>
        <v>#DIV/0!</v>
      </c>
    </row>
    <row r="219" spans="1:8" ht="12" customHeight="1">
      <c r="A219" s="334" t="s">
        <v>78</v>
      </c>
      <c r="B219" s="334"/>
      <c r="C219" s="334"/>
      <c r="D219" s="225">
        <f>D220</f>
        <v>9300</v>
      </c>
      <c r="E219" s="226">
        <f>E220</f>
        <v>2660</v>
      </c>
      <c r="F219" s="226">
        <f>F220</f>
        <v>0</v>
      </c>
      <c r="G219" s="227">
        <f t="shared" si="25"/>
        <v>0</v>
      </c>
      <c r="H219" s="228">
        <f t="shared" si="27"/>
        <v>0</v>
      </c>
    </row>
    <row r="220" spans="1:8" ht="12" customHeight="1">
      <c r="A220" s="25"/>
      <c r="B220" s="31">
        <v>4</v>
      </c>
      <c r="C220" s="32" t="s">
        <v>189</v>
      </c>
      <c r="D220" s="187">
        <f>SUM(D221+D224)</f>
        <v>9300</v>
      </c>
      <c r="E220" s="79">
        <f>SUM(E221+E224)</f>
        <v>2660</v>
      </c>
      <c r="F220" s="79">
        <f>SUM(F221+F224)</f>
        <v>0</v>
      </c>
      <c r="G220" s="123">
        <f t="shared" si="25"/>
        <v>0</v>
      </c>
      <c r="H220" s="224">
        <f t="shared" si="27"/>
        <v>0</v>
      </c>
    </row>
    <row r="221" spans="1:8" ht="12" customHeight="1">
      <c r="A221" s="25"/>
      <c r="B221" s="31">
        <v>42</v>
      </c>
      <c r="C221" s="32" t="s">
        <v>170</v>
      </c>
      <c r="D221" s="185">
        <f>SUM(D222:D223)</f>
        <v>7970</v>
      </c>
      <c r="E221" s="77">
        <f>SUM(E222:E223)</f>
        <v>1330</v>
      </c>
      <c r="F221" s="77">
        <f>SUM(F222:F223)</f>
        <v>0</v>
      </c>
      <c r="G221" s="123">
        <f t="shared" si="25"/>
        <v>0</v>
      </c>
      <c r="H221" s="224">
        <f t="shared" si="27"/>
        <v>0</v>
      </c>
    </row>
    <row r="222" spans="1:8" ht="12" customHeight="1">
      <c r="A222" s="25"/>
      <c r="B222" s="33">
        <v>421</v>
      </c>
      <c r="C222" s="35" t="s">
        <v>36</v>
      </c>
      <c r="D222" s="186">
        <v>6640</v>
      </c>
      <c r="E222" s="96">
        <v>0</v>
      </c>
      <c r="F222" s="96">
        <v>0</v>
      </c>
      <c r="G222" s="123">
        <f t="shared" si="25"/>
        <v>0</v>
      </c>
      <c r="H222" s="224" t="e">
        <f t="shared" si="27"/>
        <v>#DIV/0!</v>
      </c>
    </row>
    <row r="223" spans="1:8" ht="12" customHeight="1">
      <c r="A223" s="25"/>
      <c r="B223" s="33">
        <v>426</v>
      </c>
      <c r="C223" s="35" t="s">
        <v>79</v>
      </c>
      <c r="D223" s="186">
        <v>1330</v>
      </c>
      <c r="E223" s="96">
        <v>1330</v>
      </c>
      <c r="F223" s="96">
        <v>0</v>
      </c>
      <c r="G223" s="123">
        <f t="shared" si="25"/>
        <v>0</v>
      </c>
      <c r="H223" s="224">
        <f t="shared" si="27"/>
        <v>0</v>
      </c>
    </row>
    <row r="224" spans="1:8" ht="12" customHeight="1">
      <c r="A224" s="25"/>
      <c r="B224" s="42">
        <v>45</v>
      </c>
      <c r="C224" s="32" t="s">
        <v>59</v>
      </c>
      <c r="D224" s="187">
        <f>SUM(D225)</f>
        <v>1330</v>
      </c>
      <c r="E224" s="79">
        <f>SUM(E225)</f>
        <v>1330</v>
      </c>
      <c r="F224" s="79">
        <f>SUM(F225)</f>
        <v>0</v>
      </c>
      <c r="G224" s="128">
        <f t="shared" si="25"/>
        <v>0</v>
      </c>
      <c r="H224" s="224">
        <f t="shared" si="27"/>
        <v>0</v>
      </c>
    </row>
    <row r="225" spans="1:8" ht="11.25" customHeight="1">
      <c r="A225" s="25"/>
      <c r="B225" s="33">
        <v>451</v>
      </c>
      <c r="C225" s="35" t="s">
        <v>40</v>
      </c>
      <c r="D225" s="186">
        <v>1330</v>
      </c>
      <c r="E225" s="96">
        <v>1330</v>
      </c>
      <c r="F225" s="96">
        <v>0</v>
      </c>
      <c r="G225" s="123">
        <f t="shared" si="25"/>
        <v>0</v>
      </c>
      <c r="H225" s="224">
        <f t="shared" si="27"/>
        <v>0</v>
      </c>
    </row>
    <row r="226" spans="1:8" ht="11.25" customHeight="1">
      <c r="A226" s="331" t="s">
        <v>215</v>
      </c>
      <c r="B226" s="331"/>
      <c r="C226" s="331"/>
      <c r="D226" s="182">
        <f>SUM(D227,D234,D241)</f>
        <v>105530</v>
      </c>
      <c r="E226" s="87">
        <f>SUM(E227,E234,E241)</f>
        <v>67980</v>
      </c>
      <c r="F226" s="87">
        <f>SUM(F227,F234,F241)</f>
        <v>67871.39</v>
      </c>
      <c r="G226" s="133">
        <f t="shared" si="25"/>
        <v>64.314782526295843</v>
      </c>
      <c r="H226" s="224">
        <f t="shared" si="27"/>
        <v>99.840232421300385</v>
      </c>
    </row>
    <row r="227" spans="1:8" ht="12" customHeight="1">
      <c r="A227" s="318" t="s">
        <v>216</v>
      </c>
      <c r="B227" s="318"/>
      <c r="C227" s="318"/>
      <c r="D227" s="183">
        <f>D228</f>
        <v>84280</v>
      </c>
      <c r="E227" s="83">
        <f>E228</f>
        <v>50820</v>
      </c>
      <c r="F227" s="83">
        <f>F228</f>
        <v>51573.91</v>
      </c>
      <c r="G227" s="125">
        <f t="shared" si="25"/>
        <v>61.19353345989559</v>
      </c>
      <c r="H227" s="224">
        <f t="shared" si="27"/>
        <v>101.48349075167258</v>
      </c>
    </row>
    <row r="228" spans="1:8" ht="12" customHeight="1">
      <c r="A228" s="324" t="s">
        <v>141</v>
      </c>
      <c r="B228" s="324"/>
      <c r="C228" s="324"/>
      <c r="D228" s="184">
        <f>D230</f>
        <v>84280</v>
      </c>
      <c r="E228" s="76">
        <f>E230</f>
        <v>50820</v>
      </c>
      <c r="F228" s="76">
        <f>F230</f>
        <v>51573.91</v>
      </c>
      <c r="G228" s="126">
        <f t="shared" si="25"/>
        <v>61.19353345989559</v>
      </c>
      <c r="H228" s="224">
        <f t="shared" si="27"/>
        <v>101.48349075167258</v>
      </c>
    </row>
    <row r="229" spans="1:8" ht="12" customHeight="1">
      <c r="A229" s="334" t="s">
        <v>217</v>
      </c>
      <c r="B229" s="334"/>
      <c r="C229" s="334"/>
      <c r="D229" s="225">
        <f t="shared" ref="D229:F230" si="32">D230</f>
        <v>84280</v>
      </c>
      <c r="E229" s="226">
        <f t="shared" si="32"/>
        <v>50820</v>
      </c>
      <c r="F229" s="226">
        <f t="shared" si="32"/>
        <v>51573.91</v>
      </c>
      <c r="G229" s="227">
        <f t="shared" si="25"/>
        <v>61.19353345989559</v>
      </c>
      <c r="H229" s="228">
        <f t="shared" si="27"/>
        <v>101.48349075167258</v>
      </c>
    </row>
    <row r="230" spans="1:8" ht="12" customHeight="1">
      <c r="A230" s="25"/>
      <c r="B230" s="31">
        <v>3</v>
      </c>
      <c r="C230" s="32" t="s">
        <v>53</v>
      </c>
      <c r="D230" s="187">
        <f t="shared" si="32"/>
        <v>84280</v>
      </c>
      <c r="E230" s="79">
        <f t="shared" si="32"/>
        <v>50820</v>
      </c>
      <c r="F230" s="79">
        <f t="shared" si="32"/>
        <v>51573.91</v>
      </c>
      <c r="G230" s="123">
        <f t="shared" si="25"/>
        <v>61.19353345989559</v>
      </c>
      <c r="H230" s="224">
        <f t="shared" si="27"/>
        <v>101.48349075167258</v>
      </c>
    </row>
    <row r="231" spans="1:8" ht="12" customHeight="1">
      <c r="A231" s="25"/>
      <c r="B231" s="31">
        <v>32</v>
      </c>
      <c r="C231" s="32" t="s">
        <v>54</v>
      </c>
      <c r="D231" s="185">
        <f>SUM(D232:D233)</f>
        <v>84280</v>
      </c>
      <c r="E231" s="88">
        <f>SUM(E232:E233)</f>
        <v>50820</v>
      </c>
      <c r="F231" s="88">
        <f>SUM(F232:F233)</f>
        <v>51573.91</v>
      </c>
      <c r="G231" s="134">
        <f t="shared" si="25"/>
        <v>61.19353345989559</v>
      </c>
      <c r="H231" s="224">
        <f t="shared" si="27"/>
        <v>101.48349075167258</v>
      </c>
    </row>
    <row r="232" spans="1:8" ht="12" customHeight="1">
      <c r="A232" s="25"/>
      <c r="B232" s="33">
        <v>322</v>
      </c>
      <c r="C232" s="36" t="s">
        <v>57</v>
      </c>
      <c r="D232" s="186">
        <v>3320</v>
      </c>
      <c r="E232" s="96">
        <v>3320</v>
      </c>
      <c r="F232" s="96">
        <v>0</v>
      </c>
      <c r="G232" s="123">
        <f t="shared" si="25"/>
        <v>0</v>
      </c>
      <c r="H232" s="224">
        <f t="shared" si="27"/>
        <v>0</v>
      </c>
    </row>
    <row r="233" spans="1:8" ht="12" customHeight="1">
      <c r="A233" s="25"/>
      <c r="B233" s="33">
        <v>323</v>
      </c>
      <c r="C233" s="35" t="s">
        <v>90</v>
      </c>
      <c r="D233" s="186">
        <v>80960</v>
      </c>
      <c r="E233" s="96">
        <v>47500</v>
      </c>
      <c r="F233" s="96">
        <v>51573.91</v>
      </c>
      <c r="G233" s="123">
        <f t="shared" si="25"/>
        <v>63.702952075098821</v>
      </c>
      <c r="H233" s="224">
        <f t="shared" si="27"/>
        <v>108.57665263157897</v>
      </c>
    </row>
    <row r="234" spans="1:8" ht="26.25" customHeight="1">
      <c r="A234" s="318" t="s">
        <v>262</v>
      </c>
      <c r="B234" s="318"/>
      <c r="C234" s="318"/>
      <c r="D234" s="183">
        <f>D235</f>
        <v>2660</v>
      </c>
      <c r="E234" s="75">
        <f>E235</f>
        <v>2660</v>
      </c>
      <c r="F234" s="75">
        <f>F235</f>
        <v>1884.34</v>
      </c>
      <c r="G234" s="125">
        <f t="shared" si="25"/>
        <v>70.83984962406015</v>
      </c>
      <c r="H234" s="224">
        <f t="shared" si="27"/>
        <v>70.83984962406015</v>
      </c>
    </row>
    <row r="235" spans="1:8" ht="12" customHeight="1">
      <c r="A235" s="324" t="s">
        <v>141</v>
      </c>
      <c r="B235" s="324"/>
      <c r="C235" s="324"/>
      <c r="D235" s="184">
        <f>D238</f>
        <v>2660</v>
      </c>
      <c r="E235" s="76">
        <f>E238</f>
        <v>2660</v>
      </c>
      <c r="F235" s="76">
        <f>F238</f>
        <v>1884.34</v>
      </c>
      <c r="G235" s="126">
        <f t="shared" si="25"/>
        <v>70.83984962406015</v>
      </c>
      <c r="H235" s="224">
        <f t="shared" si="27"/>
        <v>70.83984962406015</v>
      </c>
    </row>
    <row r="236" spans="1:8" ht="12" customHeight="1">
      <c r="A236" s="334" t="s">
        <v>213</v>
      </c>
      <c r="B236" s="334"/>
      <c r="C236" s="334"/>
      <c r="D236" s="225">
        <v>1000</v>
      </c>
      <c r="E236" s="226">
        <v>1000</v>
      </c>
      <c r="F236" s="226">
        <v>1000</v>
      </c>
      <c r="G236" s="227">
        <f t="shared" si="25"/>
        <v>100</v>
      </c>
      <c r="H236" s="228">
        <f t="shared" si="27"/>
        <v>100</v>
      </c>
    </row>
    <row r="237" spans="1:8" ht="12" customHeight="1">
      <c r="A237" s="334" t="s">
        <v>214</v>
      </c>
      <c r="B237" s="334"/>
      <c r="C237" s="334"/>
      <c r="D237" s="225">
        <f>D235-D236</f>
        <v>1660</v>
      </c>
      <c r="E237" s="226">
        <f>E235-E236</f>
        <v>1660</v>
      </c>
      <c r="F237" s="226">
        <f>F235-F236</f>
        <v>884.33999999999992</v>
      </c>
      <c r="G237" s="227">
        <f t="shared" si="25"/>
        <v>53.273493975903605</v>
      </c>
      <c r="H237" s="228">
        <f t="shared" si="27"/>
        <v>53.273493975903605</v>
      </c>
    </row>
    <row r="238" spans="1:8" ht="12" customHeight="1">
      <c r="A238" s="25"/>
      <c r="B238" s="31">
        <v>3</v>
      </c>
      <c r="C238" s="32" t="s">
        <v>53</v>
      </c>
      <c r="D238" s="187">
        <f t="shared" ref="D238:F239" si="33">SUM(D239)</f>
        <v>2660</v>
      </c>
      <c r="E238" s="79">
        <f t="shared" si="33"/>
        <v>2660</v>
      </c>
      <c r="F238" s="79">
        <f t="shared" si="33"/>
        <v>1884.34</v>
      </c>
      <c r="G238" s="123">
        <f t="shared" si="25"/>
        <v>70.83984962406015</v>
      </c>
      <c r="H238" s="224">
        <f t="shared" si="27"/>
        <v>70.83984962406015</v>
      </c>
    </row>
    <row r="239" spans="1:8" ht="12" customHeight="1">
      <c r="A239" s="25"/>
      <c r="B239" s="31">
        <v>37</v>
      </c>
      <c r="C239" s="32" t="s">
        <v>131</v>
      </c>
      <c r="D239" s="185">
        <f t="shared" si="33"/>
        <v>2660</v>
      </c>
      <c r="E239" s="77">
        <f t="shared" si="33"/>
        <v>2660</v>
      </c>
      <c r="F239" s="77">
        <f t="shared" si="33"/>
        <v>1884.34</v>
      </c>
      <c r="G239" s="123">
        <f t="shared" si="25"/>
        <v>70.83984962406015</v>
      </c>
      <c r="H239" s="224">
        <f t="shared" si="27"/>
        <v>70.83984962406015</v>
      </c>
    </row>
    <row r="240" spans="1:8" ht="12" customHeight="1">
      <c r="A240" s="25"/>
      <c r="B240" s="33">
        <v>372</v>
      </c>
      <c r="C240" s="35" t="s">
        <v>80</v>
      </c>
      <c r="D240" s="186">
        <v>2660</v>
      </c>
      <c r="E240" s="96">
        <v>2660</v>
      </c>
      <c r="F240" s="96">
        <v>1884.34</v>
      </c>
      <c r="G240" s="123">
        <f t="shared" si="25"/>
        <v>70.83984962406015</v>
      </c>
      <c r="H240" s="224">
        <f t="shared" si="27"/>
        <v>70.83984962406015</v>
      </c>
    </row>
    <row r="241" spans="1:8" ht="12" customHeight="1">
      <c r="A241" s="318" t="s">
        <v>208</v>
      </c>
      <c r="B241" s="318"/>
      <c r="C241" s="318"/>
      <c r="D241" s="183">
        <f>D242</f>
        <v>18590</v>
      </c>
      <c r="E241" s="83">
        <f>E242</f>
        <v>14500</v>
      </c>
      <c r="F241" s="83">
        <f>F242</f>
        <v>14413.14</v>
      </c>
      <c r="G241" s="135">
        <f t="shared" si="25"/>
        <v>77.531683700914471</v>
      </c>
      <c r="H241" s="224">
        <f t="shared" si="27"/>
        <v>99.400965517241374</v>
      </c>
    </row>
    <row r="242" spans="1:8" ht="12" customHeight="1">
      <c r="A242" s="324" t="s">
        <v>209</v>
      </c>
      <c r="B242" s="324"/>
      <c r="C242" s="324"/>
      <c r="D242" s="184">
        <f>D246</f>
        <v>18590</v>
      </c>
      <c r="E242" s="76">
        <f>E246</f>
        <v>14500</v>
      </c>
      <c r="F242" s="76">
        <f>F246</f>
        <v>14413.14</v>
      </c>
      <c r="G242" s="136">
        <f t="shared" si="25"/>
        <v>77.531683700914471</v>
      </c>
      <c r="H242" s="224">
        <f t="shared" si="27"/>
        <v>99.400965517241374</v>
      </c>
    </row>
    <row r="243" spans="1:8" ht="12" customHeight="1">
      <c r="A243" s="334" t="s">
        <v>210</v>
      </c>
      <c r="B243" s="334"/>
      <c r="C243" s="334"/>
      <c r="D243" s="225">
        <v>18590</v>
      </c>
      <c r="E243" s="226">
        <v>18590</v>
      </c>
      <c r="F243" s="226">
        <f>F242</f>
        <v>14413.14</v>
      </c>
      <c r="G243" s="236">
        <f t="shared" si="25"/>
        <v>77.531683700914471</v>
      </c>
      <c r="H243" s="228">
        <f t="shared" si="27"/>
        <v>77.531683700914471</v>
      </c>
    </row>
    <row r="244" spans="1:8" ht="12" customHeight="1">
      <c r="A244" s="334" t="s">
        <v>211</v>
      </c>
      <c r="B244" s="334"/>
      <c r="C244" s="334"/>
      <c r="D244" s="225">
        <v>0</v>
      </c>
      <c r="E244" s="226">
        <v>0</v>
      </c>
      <c r="F244" s="226">
        <v>0</v>
      </c>
      <c r="G244" s="236" t="e">
        <f t="shared" si="25"/>
        <v>#DIV/0!</v>
      </c>
      <c r="H244" s="228" t="e">
        <f t="shared" si="27"/>
        <v>#DIV/0!</v>
      </c>
    </row>
    <row r="245" spans="1:8" ht="12" customHeight="1">
      <c r="A245" s="334" t="s">
        <v>64</v>
      </c>
      <c r="B245" s="334"/>
      <c r="C245" s="334"/>
      <c r="D245" s="225">
        <v>0</v>
      </c>
      <c r="E245" s="226">
        <v>0</v>
      </c>
      <c r="F245" s="226">
        <v>0</v>
      </c>
      <c r="G245" s="236" t="e">
        <f t="shared" si="25"/>
        <v>#DIV/0!</v>
      </c>
      <c r="H245" s="228" t="e">
        <f t="shared" si="27"/>
        <v>#DIV/0!</v>
      </c>
    </row>
    <row r="246" spans="1:8" ht="12" customHeight="1">
      <c r="A246" s="25"/>
      <c r="B246" s="31">
        <v>3</v>
      </c>
      <c r="C246" s="32" t="s">
        <v>53</v>
      </c>
      <c r="D246" s="187">
        <f>D247</f>
        <v>18590</v>
      </c>
      <c r="E246" s="79">
        <f>E247</f>
        <v>14500</v>
      </c>
      <c r="F246" s="79">
        <f>F247</f>
        <v>14413.14</v>
      </c>
      <c r="G246" s="137">
        <f t="shared" si="25"/>
        <v>77.531683700914471</v>
      </c>
      <c r="H246" s="224">
        <f t="shared" si="27"/>
        <v>99.400965517241374</v>
      </c>
    </row>
    <row r="247" spans="1:8" ht="12" customHeight="1">
      <c r="A247" s="25"/>
      <c r="B247" s="31">
        <v>32</v>
      </c>
      <c r="C247" s="32" t="s">
        <v>54</v>
      </c>
      <c r="D247" s="185">
        <f>SUM(D248:D248)</f>
        <v>18590</v>
      </c>
      <c r="E247" s="77">
        <f>SUM(E248:E248)</f>
        <v>14500</v>
      </c>
      <c r="F247" s="77">
        <f>SUM(F248:F248)</f>
        <v>14413.14</v>
      </c>
      <c r="G247" s="138">
        <f t="shared" si="25"/>
        <v>77.531683700914471</v>
      </c>
      <c r="H247" s="224">
        <f t="shared" si="27"/>
        <v>99.400965517241374</v>
      </c>
    </row>
    <row r="248" spans="1:8" ht="12" customHeight="1">
      <c r="A248" s="25"/>
      <c r="B248" s="33">
        <v>323</v>
      </c>
      <c r="C248" s="35" t="s">
        <v>212</v>
      </c>
      <c r="D248" s="186">
        <v>18590</v>
      </c>
      <c r="E248" s="96">
        <v>14500</v>
      </c>
      <c r="F248" s="96">
        <v>14413.14</v>
      </c>
      <c r="G248" s="123">
        <f t="shared" si="25"/>
        <v>77.531683700914471</v>
      </c>
      <c r="H248" s="224">
        <f t="shared" si="27"/>
        <v>99.400965517241374</v>
      </c>
    </row>
    <row r="249" spans="1:8" ht="12" customHeight="1">
      <c r="A249" s="330" t="s">
        <v>81</v>
      </c>
      <c r="B249" s="330"/>
      <c r="C249" s="330"/>
      <c r="D249" s="187">
        <f>SUM(D250,D280)</f>
        <v>74040</v>
      </c>
      <c r="E249" s="85">
        <f>SUM(E250,E280)</f>
        <v>56330</v>
      </c>
      <c r="F249" s="85">
        <f>SUM(F250,F280)</f>
        <v>45816.520000000004</v>
      </c>
      <c r="G249" s="123">
        <f t="shared" ref="G249:G312" si="34">F249/D249*100</f>
        <v>61.880767152890336</v>
      </c>
      <c r="H249" s="224">
        <f t="shared" si="27"/>
        <v>81.335913367654896</v>
      </c>
    </row>
    <row r="250" spans="1:8" ht="12" customHeight="1">
      <c r="A250" s="331" t="s">
        <v>206</v>
      </c>
      <c r="B250" s="331"/>
      <c r="C250" s="331"/>
      <c r="D250" s="182">
        <f>SUM(D251,D257,D265,D273)</f>
        <v>42840</v>
      </c>
      <c r="E250" s="74">
        <f>SUM(E251,E257,E265,E273)</f>
        <v>31330</v>
      </c>
      <c r="F250" s="74">
        <f>SUM(F251,F257,F265,F273)</f>
        <v>26370.55</v>
      </c>
      <c r="G250" s="124">
        <f t="shared" si="34"/>
        <v>61.555905695611578</v>
      </c>
      <c r="H250" s="224">
        <f t="shared" si="27"/>
        <v>84.170284072773697</v>
      </c>
    </row>
    <row r="251" spans="1:8" ht="12" customHeight="1">
      <c r="A251" s="318" t="s">
        <v>207</v>
      </c>
      <c r="B251" s="318"/>
      <c r="C251" s="318"/>
      <c r="D251" s="183">
        <f>D252</f>
        <v>9300</v>
      </c>
      <c r="E251" s="83">
        <f>E252</f>
        <v>15000</v>
      </c>
      <c r="F251" s="83">
        <f>F252</f>
        <v>13131.56</v>
      </c>
      <c r="G251" s="125">
        <f t="shared" si="34"/>
        <v>141.19956989247311</v>
      </c>
      <c r="H251" s="224">
        <f t="shared" si="27"/>
        <v>87.543733333333336</v>
      </c>
    </row>
    <row r="252" spans="1:8" ht="12" customHeight="1">
      <c r="A252" s="324" t="s">
        <v>93</v>
      </c>
      <c r="B252" s="324"/>
      <c r="C252" s="324"/>
      <c r="D252" s="184">
        <f>D254</f>
        <v>9300</v>
      </c>
      <c r="E252" s="76">
        <f>E254</f>
        <v>15000</v>
      </c>
      <c r="F252" s="76">
        <f>F254</f>
        <v>13131.56</v>
      </c>
      <c r="G252" s="126">
        <f t="shared" si="34"/>
        <v>141.19956989247311</v>
      </c>
      <c r="H252" s="224">
        <f t="shared" si="27"/>
        <v>87.543733333333336</v>
      </c>
    </row>
    <row r="253" spans="1:8" ht="12" customHeight="1">
      <c r="A253" s="334" t="s">
        <v>52</v>
      </c>
      <c r="B253" s="334"/>
      <c r="C253" s="334"/>
      <c r="D253" s="225">
        <f t="shared" ref="D253:F254" si="35">D254</f>
        <v>9300</v>
      </c>
      <c r="E253" s="226">
        <f t="shared" si="35"/>
        <v>15000</v>
      </c>
      <c r="F253" s="226">
        <f t="shared" si="35"/>
        <v>13131.56</v>
      </c>
      <c r="G253" s="227">
        <f t="shared" si="34"/>
        <v>141.19956989247311</v>
      </c>
      <c r="H253" s="228">
        <f t="shared" si="27"/>
        <v>87.543733333333336</v>
      </c>
    </row>
    <row r="254" spans="1:8" ht="12" customHeight="1">
      <c r="A254" s="25"/>
      <c r="B254" s="31">
        <v>3</v>
      </c>
      <c r="C254" s="32" t="s">
        <v>53</v>
      </c>
      <c r="D254" s="187">
        <f t="shared" si="35"/>
        <v>9300</v>
      </c>
      <c r="E254" s="79">
        <f t="shared" si="35"/>
        <v>15000</v>
      </c>
      <c r="F254" s="79">
        <f t="shared" si="35"/>
        <v>13131.56</v>
      </c>
      <c r="G254" s="123">
        <f t="shared" si="34"/>
        <v>141.19956989247311</v>
      </c>
      <c r="H254" s="224">
        <f t="shared" si="27"/>
        <v>87.543733333333336</v>
      </c>
    </row>
    <row r="255" spans="1:8" ht="12" customHeight="1">
      <c r="A255" s="25"/>
      <c r="B255" s="31">
        <v>36</v>
      </c>
      <c r="C255" s="32" t="s">
        <v>84</v>
      </c>
      <c r="D255" s="185">
        <f>SUM(D256:D256)</f>
        <v>9300</v>
      </c>
      <c r="E255" s="77">
        <f>SUM(E256:E256)</f>
        <v>15000</v>
      </c>
      <c r="F255" s="77">
        <f>SUM(F256:F256)</f>
        <v>13131.56</v>
      </c>
      <c r="G255" s="123">
        <f t="shared" si="34"/>
        <v>141.19956989247311</v>
      </c>
      <c r="H255" s="224">
        <f t="shared" si="27"/>
        <v>87.543733333333336</v>
      </c>
    </row>
    <row r="256" spans="1:8" ht="12" customHeight="1">
      <c r="A256" s="25"/>
      <c r="B256" s="33">
        <v>363</v>
      </c>
      <c r="C256" s="35" t="s">
        <v>75</v>
      </c>
      <c r="D256" s="186">
        <v>9300</v>
      </c>
      <c r="E256" s="96">
        <v>15000</v>
      </c>
      <c r="F256" s="96">
        <v>13131.56</v>
      </c>
      <c r="G256" s="123">
        <f t="shared" si="34"/>
        <v>141.19956989247311</v>
      </c>
      <c r="H256" s="224">
        <f t="shared" si="27"/>
        <v>87.543733333333336</v>
      </c>
    </row>
    <row r="257" spans="1:8" ht="12" customHeight="1">
      <c r="A257" s="318" t="s">
        <v>83</v>
      </c>
      <c r="B257" s="318"/>
      <c r="C257" s="318"/>
      <c r="D257" s="183">
        <f>D258</f>
        <v>6910</v>
      </c>
      <c r="E257" s="83">
        <f>E258</f>
        <v>12000</v>
      </c>
      <c r="F257" s="83">
        <f>F258</f>
        <v>12238.99</v>
      </c>
      <c r="G257" s="125">
        <f t="shared" si="34"/>
        <v>177.11997105643994</v>
      </c>
      <c r="H257" s="224">
        <f t="shared" si="27"/>
        <v>101.99158333333334</v>
      </c>
    </row>
    <row r="258" spans="1:8" ht="12" customHeight="1">
      <c r="A258" s="324" t="s">
        <v>82</v>
      </c>
      <c r="B258" s="324"/>
      <c r="C258" s="324"/>
      <c r="D258" s="184">
        <f>D260</f>
        <v>6910</v>
      </c>
      <c r="E258" s="76">
        <f>E260</f>
        <v>12000</v>
      </c>
      <c r="F258" s="76">
        <f>F260</f>
        <v>12238.99</v>
      </c>
      <c r="G258" s="126">
        <f t="shared" si="34"/>
        <v>177.11997105643994</v>
      </c>
      <c r="H258" s="224">
        <f t="shared" si="27"/>
        <v>101.99158333333334</v>
      </c>
    </row>
    <row r="259" spans="1:8" ht="12" customHeight="1">
      <c r="A259" s="334" t="s">
        <v>64</v>
      </c>
      <c r="B259" s="334"/>
      <c r="C259" s="334"/>
      <c r="D259" s="225">
        <f>D260</f>
        <v>6910</v>
      </c>
      <c r="E259" s="226">
        <f>E260</f>
        <v>12000</v>
      </c>
      <c r="F259" s="226">
        <f>F260</f>
        <v>12238.99</v>
      </c>
      <c r="G259" s="227">
        <f t="shared" si="34"/>
        <v>177.11997105643994</v>
      </c>
      <c r="H259" s="228">
        <f t="shared" si="27"/>
        <v>101.99158333333334</v>
      </c>
    </row>
    <row r="260" spans="1:8" ht="12" customHeight="1">
      <c r="A260" s="25"/>
      <c r="B260" s="31">
        <v>3</v>
      </c>
      <c r="C260" s="32" t="s">
        <v>53</v>
      </c>
      <c r="D260" s="187">
        <f>SUM(D261,D263)</f>
        <v>6910</v>
      </c>
      <c r="E260" s="79">
        <f>SUM(E261,E263)</f>
        <v>12000</v>
      </c>
      <c r="F260" s="79">
        <f>SUM(F261,F263)</f>
        <v>12238.99</v>
      </c>
      <c r="G260" s="123">
        <f t="shared" si="34"/>
        <v>177.11997105643994</v>
      </c>
      <c r="H260" s="224">
        <f t="shared" si="27"/>
        <v>101.99158333333334</v>
      </c>
    </row>
    <row r="261" spans="1:8" ht="12" customHeight="1">
      <c r="A261" s="25"/>
      <c r="B261" s="31">
        <v>37</v>
      </c>
      <c r="C261" s="32" t="s">
        <v>95</v>
      </c>
      <c r="D261" s="187">
        <f>SUM(D262)</f>
        <v>5310</v>
      </c>
      <c r="E261" s="79">
        <f>SUM(E262)</f>
        <v>12000</v>
      </c>
      <c r="F261" s="79">
        <f>SUM(F262)</f>
        <v>12238.99</v>
      </c>
      <c r="G261" s="123">
        <f t="shared" si="34"/>
        <v>230.48945386064031</v>
      </c>
      <c r="H261" s="224">
        <f t="shared" si="27"/>
        <v>101.99158333333334</v>
      </c>
    </row>
    <row r="262" spans="1:8" ht="12" customHeight="1">
      <c r="A262" s="25"/>
      <c r="B262" s="33">
        <v>372</v>
      </c>
      <c r="C262" s="35" t="s">
        <v>80</v>
      </c>
      <c r="D262" s="186">
        <v>5310</v>
      </c>
      <c r="E262" s="96">
        <v>12000</v>
      </c>
      <c r="F262" s="96">
        <v>12238.99</v>
      </c>
      <c r="G262" s="123">
        <f t="shared" si="34"/>
        <v>230.48945386064031</v>
      </c>
      <c r="H262" s="224">
        <f t="shared" si="27"/>
        <v>101.99158333333334</v>
      </c>
    </row>
    <row r="263" spans="1:8" ht="12" customHeight="1">
      <c r="A263" s="25"/>
      <c r="B263" s="31">
        <v>36</v>
      </c>
      <c r="C263" s="32" t="s">
        <v>84</v>
      </c>
      <c r="D263" s="190">
        <f>SUM(D264:D264)</f>
        <v>1600</v>
      </c>
      <c r="E263" s="82">
        <f>SUM(E264:E264)</f>
        <v>0</v>
      </c>
      <c r="F263" s="82">
        <f>SUM(F264:F264)</f>
        <v>0</v>
      </c>
      <c r="G263" s="123">
        <f t="shared" si="34"/>
        <v>0</v>
      </c>
      <c r="H263" s="224" t="e">
        <f t="shared" ref="H263:H326" si="36">(F263/E263)*100</f>
        <v>#DIV/0!</v>
      </c>
    </row>
    <row r="264" spans="1:8" ht="12" customHeight="1">
      <c r="A264" s="25"/>
      <c r="B264" s="33">
        <v>363</v>
      </c>
      <c r="C264" s="35" t="s">
        <v>75</v>
      </c>
      <c r="D264" s="186">
        <v>1600</v>
      </c>
      <c r="E264" s="96">
        <v>0</v>
      </c>
      <c r="F264" s="96">
        <v>0</v>
      </c>
      <c r="G264" s="123">
        <f t="shared" si="34"/>
        <v>0</v>
      </c>
      <c r="H264" s="224" t="e">
        <f t="shared" si="36"/>
        <v>#DIV/0!</v>
      </c>
    </row>
    <row r="265" spans="1:8" ht="12" customHeight="1">
      <c r="A265" s="318" t="s">
        <v>85</v>
      </c>
      <c r="B265" s="318"/>
      <c r="C265" s="318"/>
      <c r="D265" s="183">
        <f>D266</f>
        <v>24960</v>
      </c>
      <c r="E265" s="83">
        <f>E266</f>
        <v>2660</v>
      </c>
      <c r="F265" s="83">
        <f>F266</f>
        <v>0</v>
      </c>
      <c r="G265" s="125">
        <f t="shared" si="34"/>
        <v>0</v>
      </c>
      <c r="H265" s="224">
        <f t="shared" si="36"/>
        <v>0</v>
      </c>
    </row>
    <row r="266" spans="1:8" ht="12" customHeight="1">
      <c r="A266" s="324" t="s">
        <v>86</v>
      </c>
      <c r="B266" s="324"/>
      <c r="C266" s="324"/>
      <c r="D266" s="184">
        <f>SUM(D269)</f>
        <v>24960</v>
      </c>
      <c r="E266" s="76">
        <f>SUM(E269)</f>
        <v>2660</v>
      </c>
      <c r="F266" s="76">
        <f>SUM(F269)</f>
        <v>0</v>
      </c>
      <c r="G266" s="126">
        <f t="shared" si="34"/>
        <v>0</v>
      </c>
      <c r="H266" s="224">
        <f t="shared" si="36"/>
        <v>0</v>
      </c>
    </row>
    <row r="267" spans="1:8" ht="12" customHeight="1">
      <c r="A267" s="334" t="s">
        <v>64</v>
      </c>
      <c r="B267" s="334"/>
      <c r="C267" s="334"/>
      <c r="D267" s="225">
        <v>24000</v>
      </c>
      <c r="E267" s="226">
        <v>0</v>
      </c>
      <c r="F267" s="226">
        <v>0</v>
      </c>
      <c r="G267" s="227">
        <f t="shared" si="34"/>
        <v>0</v>
      </c>
      <c r="H267" s="228" t="e">
        <f t="shared" si="36"/>
        <v>#DIV/0!</v>
      </c>
    </row>
    <row r="268" spans="1:8" ht="12" customHeight="1">
      <c r="A268" s="334" t="s">
        <v>52</v>
      </c>
      <c r="B268" s="334"/>
      <c r="C268" s="334"/>
      <c r="D268" s="225">
        <f>D266-D267</f>
        <v>960</v>
      </c>
      <c r="E268" s="226">
        <f>E266-E267</f>
        <v>2660</v>
      </c>
      <c r="F268" s="226">
        <v>0</v>
      </c>
      <c r="G268" s="227">
        <f t="shared" si="34"/>
        <v>0</v>
      </c>
      <c r="H268" s="228">
        <f t="shared" si="36"/>
        <v>0</v>
      </c>
    </row>
    <row r="269" spans="1:8" ht="12" customHeight="1">
      <c r="A269" s="25"/>
      <c r="B269" s="31">
        <v>4</v>
      </c>
      <c r="C269" s="32" t="s">
        <v>87</v>
      </c>
      <c r="D269" s="187">
        <f>D270</f>
        <v>24960</v>
      </c>
      <c r="E269" s="79">
        <f>E270</f>
        <v>2660</v>
      </c>
      <c r="F269" s="79">
        <f>F270</f>
        <v>0</v>
      </c>
      <c r="G269" s="123">
        <f t="shared" si="34"/>
        <v>0</v>
      </c>
      <c r="H269" s="224">
        <f t="shared" si="36"/>
        <v>0</v>
      </c>
    </row>
    <row r="270" spans="1:8" ht="12" customHeight="1">
      <c r="A270" s="25"/>
      <c r="B270" s="31">
        <v>42</v>
      </c>
      <c r="C270" s="32" t="s">
        <v>88</v>
      </c>
      <c r="D270" s="185">
        <f>SUM(D271,D272)</f>
        <v>24960</v>
      </c>
      <c r="E270" s="77">
        <f>SUM(E271,E272)</f>
        <v>2660</v>
      </c>
      <c r="F270" s="77">
        <f>SUM(F271,F272)</f>
        <v>0</v>
      </c>
      <c r="G270" s="123">
        <f t="shared" si="34"/>
        <v>0</v>
      </c>
      <c r="H270" s="224">
        <f t="shared" si="36"/>
        <v>0</v>
      </c>
    </row>
    <row r="271" spans="1:8" ht="12" customHeight="1">
      <c r="A271" s="25"/>
      <c r="B271" s="33">
        <v>421</v>
      </c>
      <c r="C271" s="35" t="s">
        <v>36</v>
      </c>
      <c r="D271" s="186">
        <v>22300</v>
      </c>
      <c r="E271" s="96">
        <v>0</v>
      </c>
      <c r="F271" s="96">
        <v>0</v>
      </c>
      <c r="G271" s="123">
        <f t="shared" si="34"/>
        <v>0</v>
      </c>
      <c r="H271" s="224" t="e">
        <f t="shared" si="36"/>
        <v>#DIV/0!</v>
      </c>
    </row>
    <row r="272" spans="1:8" ht="12" customHeight="1">
      <c r="A272" s="25"/>
      <c r="B272" s="39">
        <v>422</v>
      </c>
      <c r="C272" s="46" t="s">
        <v>73</v>
      </c>
      <c r="D272" s="186">
        <v>2660</v>
      </c>
      <c r="E272" s="96">
        <v>2660</v>
      </c>
      <c r="F272" s="96">
        <v>0</v>
      </c>
      <c r="G272" s="123">
        <f t="shared" si="34"/>
        <v>0</v>
      </c>
      <c r="H272" s="224">
        <f t="shared" si="36"/>
        <v>0</v>
      </c>
    </row>
    <row r="273" spans="1:8" ht="12" customHeight="1">
      <c r="A273" s="318" t="s">
        <v>89</v>
      </c>
      <c r="B273" s="318"/>
      <c r="C273" s="318"/>
      <c r="D273" s="183">
        <f>D274</f>
        <v>1670</v>
      </c>
      <c r="E273" s="83">
        <f>E274</f>
        <v>1670</v>
      </c>
      <c r="F273" s="83">
        <f>F274</f>
        <v>1000</v>
      </c>
      <c r="G273" s="125">
        <f t="shared" si="34"/>
        <v>59.880239520958078</v>
      </c>
      <c r="H273" s="224">
        <f t="shared" si="36"/>
        <v>59.880239520958078</v>
      </c>
    </row>
    <row r="274" spans="1:8" ht="12" customHeight="1">
      <c r="A274" s="324" t="s">
        <v>86</v>
      </c>
      <c r="B274" s="324"/>
      <c r="C274" s="324"/>
      <c r="D274" s="184">
        <f>SUM(D276)</f>
        <v>1670</v>
      </c>
      <c r="E274" s="76">
        <f>SUM(E276)</f>
        <v>1670</v>
      </c>
      <c r="F274" s="76">
        <f>SUM(F276)</f>
        <v>1000</v>
      </c>
      <c r="G274" s="126">
        <f t="shared" si="34"/>
        <v>59.880239520958078</v>
      </c>
      <c r="H274" s="224">
        <f t="shared" si="36"/>
        <v>59.880239520958078</v>
      </c>
    </row>
    <row r="275" spans="1:8" ht="12" customHeight="1">
      <c r="A275" s="334" t="s">
        <v>63</v>
      </c>
      <c r="B275" s="334"/>
      <c r="C275" s="334"/>
      <c r="D275" s="225">
        <v>1000</v>
      </c>
      <c r="E275" s="226">
        <v>1000</v>
      </c>
      <c r="F275" s="226">
        <v>1000</v>
      </c>
      <c r="G275" s="227">
        <f t="shared" si="34"/>
        <v>100</v>
      </c>
      <c r="H275" s="228">
        <f t="shared" si="36"/>
        <v>100</v>
      </c>
    </row>
    <row r="276" spans="1:8" ht="12" customHeight="1">
      <c r="A276" s="25"/>
      <c r="B276" s="31">
        <v>3</v>
      </c>
      <c r="C276" s="32" t="s">
        <v>53</v>
      </c>
      <c r="D276" s="181">
        <f>D277</f>
        <v>1670</v>
      </c>
      <c r="E276" s="89">
        <f>E277</f>
        <v>1670</v>
      </c>
      <c r="F276" s="89">
        <f>F277</f>
        <v>1000</v>
      </c>
      <c r="G276" s="123">
        <f t="shared" si="34"/>
        <v>59.880239520958078</v>
      </c>
      <c r="H276" s="224">
        <f t="shared" si="36"/>
        <v>59.880239520958078</v>
      </c>
    </row>
    <row r="277" spans="1:8" ht="12" customHeight="1">
      <c r="A277" s="25"/>
      <c r="B277" s="31">
        <v>32</v>
      </c>
      <c r="C277" s="32" t="s">
        <v>54</v>
      </c>
      <c r="D277" s="181">
        <f>SUM(D278:D279)</f>
        <v>1670</v>
      </c>
      <c r="E277" s="208">
        <f>SUM(E278:E279)</f>
        <v>1670</v>
      </c>
      <c r="F277" s="89">
        <f>SUM(F278:F279)</f>
        <v>1000</v>
      </c>
      <c r="G277" s="123">
        <f t="shared" si="34"/>
        <v>59.880239520958078</v>
      </c>
      <c r="H277" s="224">
        <f t="shared" si="36"/>
        <v>59.880239520958078</v>
      </c>
    </row>
    <row r="278" spans="1:8" ht="12" customHeight="1">
      <c r="A278" s="25"/>
      <c r="B278" s="33">
        <v>322</v>
      </c>
      <c r="C278" s="36" t="s">
        <v>57</v>
      </c>
      <c r="D278" s="186">
        <v>670</v>
      </c>
      <c r="E278" s="96">
        <v>670</v>
      </c>
      <c r="F278" s="96">
        <v>0</v>
      </c>
      <c r="G278" s="123">
        <f t="shared" si="34"/>
        <v>0</v>
      </c>
      <c r="H278" s="224">
        <f t="shared" si="36"/>
        <v>0</v>
      </c>
    </row>
    <row r="279" spans="1:8" ht="12" customHeight="1">
      <c r="A279" s="25"/>
      <c r="B279" s="33">
        <v>323</v>
      </c>
      <c r="C279" s="35" t="s">
        <v>90</v>
      </c>
      <c r="D279" s="186">
        <v>1000</v>
      </c>
      <c r="E279" s="96">
        <v>1000</v>
      </c>
      <c r="F279" s="96">
        <v>1000</v>
      </c>
      <c r="G279" s="123">
        <f t="shared" si="34"/>
        <v>100</v>
      </c>
      <c r="H279" s="224">
        <f t="shared" si="36"/>
        <v>100</v>
      </c>
    </row>
    <row r="280" spans="1:8" ht="12" customHeight="1">
      <c r="A280" s="331" t="s">
        <v>91</v>
      </c>
      <c r="B280" s="331"/>
      <c r="C280" s="331"/>
      <c r="D280" s="182">
        <f>SUM(D281,D288)</f>
        <v>31200</v>
      </c>
      <c r="E280" s="74">
        <f>SUM(E281,E288)</f>
        <v>25000</v>
      </c>
      <c r="F280" s="74">
        <f>SUM(F281,F288)</f>
        <v>19445.97</v>
      </c>
      <c r="G280" s="124">
        <f t="shared" si="34"/>
        <v>62.326826923076929</v>
      </c>
      <c r="H280" s="224">
        <f t="shared" si="36"/>
        <v>77.783880000000011</v>
      </c>
    </row>
    <row r="281" spans="1:8" ht="12" customHeight="1">
      <c r="A281" s="318" t="s">
        <v>92</v>
      </c>
      <c r="B281" s="318"/>
      <c r="C281" s="318"/>
      <c r="D281" s="183">
        <f>D282</f>
        <v>7300</v>
      </c>
      <c r="E281" s="83">
        <f>E282</f>
        <v>10000</v>
      </c>
      <c r="F281" s="83">
        <f>F282</f>
        <v>7799.72</v>
      </c>
      <c r="G281" s="125">
        <f t="shared" si="34"/>
        <v>106.8454794520548</v>
      </c>
      <c r="H281" s="224">
        <f t="shared" si="36"/>
        <v>77.997200000000007</v>
      </c>
    </row>
    <row r="282" spans="1:8" ht="12" customHeight="1">
      <c r="A282" s="324" t="s">
        <v>93</v>
      </c>
      <c r="B282" s="324"/>
      <c r="C282" s="324"/>
      <c r="D282" s="184">
        <f>D285</f>
        <v>7300</v>
      </c>
      <c r="E282" s="76">
        <f>E285</f>
        <v>10000</v>
      </c>
      <c r="F282" s="76">
        <f>F285</f>
        <v>7799.72</v>
      </c>
      <c r="G282" s="126">
        <f t="shared" si="34"/>
        <v>106.8454794520548</v>
      </c>
      <c r="H282" s="224">
        <f t="shared" si="36"/>
        <v>77.997200000000007</v>
      </c>
    </row>
    <row r="283" spans="1:8" ht="12" customHeight="1">
      <c r="A283" s="334" t="s">
        <v>52</v>
      </c>
      <c r="B283" s="334"/>
      <c r="C283" s="334"/>
      <c r="D283" s="225">
        <v>0</v>
      </c>
      <c r="E283" s="226">
        <v>0</v>
      </c>
      <c r="F283" s="226">
        <v>0</v>
      </c>
      <c r="G283" s="227" t="e">
        <f t="shared" si="34"/>
        <v>#DIV/0!</v>
      </c>
      <c r="H283" s="228" t="e">
        <f t="shared" si="36"/>
        <v>#DIV/0!</v>
      </c>
    </row>
    <row r="284" spans="1:8" ht="12" customHeight="1">
      <c r="A284" s="339" t="s">
        <v>94</v>
      </c>
      <c r="B284" s="339"/>
      <c r="C284" s="339"/>
      <c r="D284" s="225">
        <v>7300</v>
      </c>
      <c r="E284" s="226">
        <f>E282</f>
        <v>10000</v>
      </c>
      <c r="F284" s="226">
        <f>F282</f>
        <v>7799.72</v>
      </c>
      <c r="G284" s="227">
        <f t="shared" si="34"/>
        <v>106.8454794520548</v>
      </c>
      <c r="H284" s="228">
        <f t="shared" si="36"/>
        <v>77.997200000000007</v>
      </c>
    </row>
    <row r="285" spans="1:8" ht="12" customHeight="1">
      <c r="A285" s="25"/>
      <c r="B285" s="31">
        <v>3</v>
      </c>
      <c r="C285" s="32" t="s">
        <v>53</v>
      </c>
      <c r="D285" s="187">
        <f>D286</f>
        <v>7300</v>
      </c>
      <c r="E285" s="79">
        <f>E286</f>
        <v>10000</v>
      </c>
      <c r="F285" s="79">
        <f>F286</f>
        <v>7799.72</v>
      </c>
      <c r="G285" s="123">
        <f t="shared" si="34"/>
        <v>106.8454794520548</v>
      </c>
      <c r="H285" s="224">
        <f t="shared" si="36"/>
        <v>77.997200000000007</v>
      </c>
    </row>
    <row r="286" spans="1:8" ht="12" customHeight="1">
      <c r="A286" s="25"/>
      <c r="B286" s="31">
        <v>37</v>
      </c>
      <c r="C286" s="32" t="s">
        <v>95</v>
      </c>
      <c r="D286" s="185">
        <f>SUM(D287:D287)</f>
        <v>7300</v>
      </c>
      <c r="E286" s="77">
        <f>SUM(E287:E287)</f>
        <v>10000</v>
      </c>
      <c r="F286" s="77">
        <f>SUM(F287:F287)</f>
        <v>7799.72</v>
      </c>
      <c r="G286" s="123">
        <f t="shared" si="34"/>
        <v>106.8454794520548</v>
      </c>
      <c r="H286" s="224">
        <f t="shared" si="36"/>
        <v>77.997200000000007</v>
      </c>
    </row>
    <row r="287" spans="1:8" ht="12" customHeight="1">
      <c r="A287" s="25"/>
      <c r="B287" s="33">
        <v>372</v>
      </c>
      <c r="C287" s="35" t="s">
        <v>96</v>
      </c>
      <c r="D287" s="186">
        <v>7300</v>
      </c>
      <c r="E287" s="96">
        <v>10000</v>
      </c>
      <c r="F287" s="96">
        <v>7799.72</v>
      </c>
      <c r="G287" s="123">
        <f t="shared" si="34"/>
        <v>106.8454794520548</v>
      </c>
      <c r="H287" s="224">
        <f t="shared" si="36"/>
        <v>77.997200000000007</v>
      </c>
    </row>
    <row r="288" spans="1:8" ht="12" customHeight="1">
      <c r="A288" s="318" t="s">
        <v>253</v>
      </c>
      <c r="B288" s="318"/>
      <c r="C288" s="318"/>
      <c r="D288" s="183">
        <f>D289</f>
        <v>23900</v>
      </c>
      <c r="E288" s="83">
        <f>E289</f>
        <v>15000</v>
      </c>
      <c r="F288" s="83">
        <f>F289</f>
        <v>11646.25</v>
      </c>
      <c r="G288" s="125">
        <f t="shared" si="34"/>
        <v>48.729079497907954</v>
      </c>
      <c r="H288" s="224">
        <f t="shared" si="36"/>
        <v>77.641666666666666</v>
      </c>
    </row>
    <row r="289" spans="1:8" ht="12" customHeight="1">
      <c r="A289" s="324" t="s">
        <v>93</v>
      </c>
      <c r="B289" s="324"/>
      <c r="C289" s="324"/>
      <c r="D289" s="184">
        <f>SUM(D292)</f>
        <v>23900</v>
      </c>
      <c r="E289" s="76">
        <f>SUM(E292)</f>
        <v>15000</v>
      </c>
      <c r="F289" s="76">
        <f>SUM(F292)</f>
        <v>11646.25</v>
      </c>
      <c r="G289" s="126">
        <f t="shared" si="34"/>
        <v>48.729079497907954</v>
      </c>
      <c r="H289" s="224">
        <f t="shared" si="36"/>
        <v>77.641666666666666</v>
      </c>
    </row>
    <row r="290" spans="1:8" ht="12" customHeight="1">
      <c r="A290" s="322" t="s">
        <v>97</v>
      </c>
      <c r="B290" s="322"/>
      <c r="C290" s="322"/>
      <c r="D290" s="225">
        <f>SUM(D288-D291)</f>
        <v>11955</v>
      </c>
      <c r="E290" s="226">
        <f>SUM(E288-E291)</f>
        <v>3055</v>
      </c>
      <c r="F290" s="226">
        <f>SUM(F288-F291)</f>
        <v>0</v>
      </c>
      <c r="G290" s="227">
        <f t="shared" si="34"/>
        <v>0</v>
      </c>
      <c r="H290" s="228">
        <f t="shared" si="36"/>
        <v>0</v>
      </c>
    </row>
    <row r="291" spans="1:8" ht="12" customHeight="1">
      <c r="A291" s="334" t="s">
        <v>64</v>
      </c>
      <c r="B291" s="334"/>
      <c r="C291" s="334"/>
      <c r="D291" s="225">
        <v>11945</v>
      </c>
      <c r="E291" s="226">
        <v>11945</v>
      </c>
      <c r="F291" s="226">
        <f>F289</f>
        <v>11646.25</v>
      </c>
      <c r="G291" s="227">
        <f t="shared" si="34"/>
        <v>97.498953537044784</v>
      </c>
      <c r="H291" s="228">
        <f t="shared" si="36"/>
        <v>97.498953537044784</v>
      </c>
    </row>
    <row r="292" spans="1:8" ht="12" customHeight="1">
      <c r="A292" s="25"/>
      <c r="B292" s="31">
        <v>4</v>
      </c>
      <c r="C292" s="32" t="s">
        <v>87</v>
      </c>
      <c r="D292" s="187">
        <f>D293+D295</f>
        <v>23900</v>
      </c>
      <c r="E292" s="79">
        <f>E293+E295</f>
        <v>15000</v>
      </c>
      <c r="F292" s="79">
        <f>F293+F295</f>
        <v>11646.25</v>
      </c>
      <c r="G292" s="123">
        <f t="shared" si="34"/>
        <v>48.729079497907954</v>
      </c>
      <c r="H292" s="224">
        <f t="shared" si="36"/>
        <v>77.641666666666666</v>
      </c>
    </row>
    <row r="293" spans="1:8" ht="12" customHeight="1">
      <c r="A293" s="25"/>
      <c r="B293" s="31">
        <v>42</v>
      </c>
      <c r="C293" s="32" t="s">
        <v>170</v>
      </c>
      <c r="D293" s="185">
        <f>SUM(D294:D294)</f>
        <v>0</v>
      </c>
      <c r="E293" s="77">
        <f>SUM(E294:E294)</f>
        <v>15000</v>
      </c>
      <c r="F293" s="77">
        <f>SUM(F294:F294)</f>
        <v>11646.25</v>
      </c>
      <c r="G293" s="123" t="e">
        <f t="shared" si="34"/>
        <v>#DIV/0!</v>
      </c>
      <c r="H293" s="224">
        <f t="shared" si="36"/>
        <v>77.641666666666666</v>
      </c>
    </row>
    <row r="294" spans="1:8" ht="12" customHeight="1">
      <c r="A294" s="25"/>
      <c r="B294" s="33">
        <v>412</v>
      </c>
      <c r="C294" s="35" t="s">
        <v>36</v>
      </c>
      <c r="D294" s="186">
        <v>0</v>
      </c>
      <c r="E294" s="96">
        <v>15000</v>
      </c>
      <c r="F294" s="96">
        <v>11646.25</v>
      </c>
      <c r="G294" s="123" t="e">
        <f t="shared" si="34"/>
        <v>#DIV/0!</v>
      </c>
      <c r="H294" s="224">
        <f t="shared" si="36"/>
        <v>77.641666666666666</v>
      </c>
    </row>
    <row r="295" spans="1:8" ht="12" customHeight="1">
      <c r="A295" s="25"/>
      <c r="B295" s="31">
        <v>45</v>
      </c>
      <c r="C295" s="32" t="s">
        <v>59</v>
      </c>
      <c r="D295" s="187">
        <f>SUM(D296)</f>
        <v>23900</v>
      </c>
      <c r="E295" s="79">
        <f>SUM(E296)</f>
        <v>0</v>
      </c>
      <c r="F295" s="79">
        <f>SUM(F296)</f>
        <v>0</v>
      </c>
      <c r="G295" s="128">
        <f t="shared" si="34"/>
        <v>0</v>
      </c>
      <c r="H295" s="224" t="e">
        <f t="shared" si="36"/>
        <v>#DIV/0!</v>
      </c>
    </row>
    <row r="296" spans="1:8" ht="12" customHeight="1">
      <c r="A296" s="25"/>
      <c r="B296" s="33">
        <v>451</v>
      </c>
      <c r="C296" s="35" t="s">
        <v>40</v>
      </c>
      <c r="D296" s="186">
        <v>23900</v>
      </c>
      <c r="E296" s="96">
        <v>0</v>
      </c>
      <c r="F296" s="96">
        <v>0</v>
      </c>
      <c r="G296" s="123">
        <f t="shared" si="34"/>
        <v>0</v>
      </c>
      <c r="H296" s="224" t="e">
        <f t="shared" si="36"/>
        <v>#DIV/0!</v>
      </c>
    </row>
    <row r="297" spans="1:8" ht="12" customHeight="1">
      <c r="A297" s="330" t="s">
        <v>98</v>
      </c>
      <c r="B297" s="330"/>
      <c r="C297" s="330"/>
      <c r="D297" s="187">
        <f>D298</f>
        <v>11990</v>
      </c>
      <c r="E297" s="85">
        <f>E298</f>
        <v>11990</v>
      </c>
      <c r="F297" s="85">
        <f>F298</f>
        <v>13112.26</v>
      </c>
      <c r="G297" s="128">
        <f t="shared" si="34"/>
        <v>109.35996663886571</v>
      </c>
      <c r="H297" s="224">
        <f t="shared" si="36"/>
        <v>109.35996663886571</v>
      </c>
    </row>
    <row r="298" spans="1:8" ht="12" customHeight="1">
      <c r="A298" s="338" t="s">
        <v>204</v>
      </c>
      <c r="B298" s="338"/>
      <c r="C298" s="338"/>
      <c r="D298" s="182">
        <f>SUM(D299,D305,D311,D317,D324)</f>
        <v>11990</v>
      </c>
      <c r="E298" s="74">
        <f>SUM(E299,E305,E311,E317,E324)</f>
        <v>11990</v>
      </c>
      <c r="F298" s="74">
        <f>SUM(F299,F305,F311,F317,F324)</f>
        <v>13112.26</v>
      </c>
      <c r="G298" s="124">
        <f t="shared" si="34"/>
        <v>109.35996663886571</v>
      </c>
      <c r="H298" s="224">
        <f t="shared" si="36"/>
        <v>109.35996663886571</v>
      </c>
    </row>
    <row r="299" spans="1:8" ht="12" customHeight="1">
      <c r="A299" s="318" t="s">
        <v>205</v>
      </c>
      <c r="B299" s="318"/>
      <c r="C299" s="318"/>
      <c r="D299" s="183">
        <f t="shared" ref="D299:F302" si="37">D300</f>
        <v>4650</v>
      </c>
      <c r="E299" s="83">
        <f t="shared" si="37"/>
        <v>4650</v>
      </c>
      <c r="F299" s="83">
        <f t="shared" si="37"/>
        <v>4512.26</v>
      </c>
      <c r="G299" s="125">
        <f t="shared" si="34"/>
        <v>97.0378494623656</v>
      </c>
      <c r="H299" s="224">
        <f t="shared" si="36"/>
        <v>97.0378494623656</v>
      </c>
    </row>
    <row r="300" spans="1:8" ht="12" customHeight="1">
      <c r="A300" s="324" t="s">
        <v>198</v>
      </c>
      <c r="B300" s="324"/>
      <c r="C300" s="324"/>
      <c r="D300" s="184">
        <f t="shared" si="37"/>
        <v>4650</v>
      </c>
      <c r="E300" s="76">
        <f t="shared" si="37"/>
        <v>4650</v>
      </c>
      <c r="F300" s="76">
        <f t="shared" si="37"/>
        <v>4512.26</v>
      </c>
      <c r="G300" s="126">
        <f t="shared" si="34"/>
        <v>97.0378494623656</v>
      </c>
      <c r="H300" s="224">
        <f t="shared" si="36"/>
        <v>97.0378494623656</v>
      </c>
    </row>
    <row r="301" spans="1:8" ht="12" customHeight="1">
      <c r="A301" s="321" t="s">
        <v>97</v>
      </c>
      <c r="B301" s="322"/>
      <c r="C301" s="322"/>
      <c r="D301" s="225">
        <f t="shared" si="37"/>
        <v>4650</v>
      </c>
      <c r="E301" s="226">
        <f t="shared" si="37"/>
        <v>4650</v>
      </c>
      <c r="F301" s="226">
        <f t="shared" si="37"/>
        <v>4512.26</v>
      </c>
      <c r="G301" s="227">
        <f t="shared" si="34"/>
        <v>97.0378494623656</v>
      </c>
      <c r="H301" s="228">
        <f t="shared" si="36"/>
        <v>97.0378494623656</v>
      </c>
    </row>
    <row r="302" spans="1:8" ht="12" customHeight="1">
      <c r="A302" s="25"/>
      <c r="B302" s="31">
        <v>3</v>
      </c>
      <c r="C302" s="32" t="s">
        <v>53</v>
      </c>
      <c r="D302" s="187">
        <f t="shared" si="37"/>
        <v>4650</v>
      </c>
      <c r="E302" s="79">
        <f t="shared" si="37"/>
        <v>4650</v>
      </c>
      <c r="F302" s="79">
        <f t="shared" si="37"/>
        <v>4512.26</v>
      </c>
      <c r="G302" s="123">
        <f t="shared" si="34"/>
        <v>97.0378494623656</v>
      </c>
      <c r="H302" s="224">
        <f t="shared" si="36"/>
        <v>97.0378494623656</v>
      </c>
    </row>
    <row r="303" spans="1:8" ht="12" customHeight="1">
      <c r="A303" s="25"/>
      <c r="B303" s="31">
        <v>38</v>
      </c>
      <c r="C303" s="32" t="s">
        <v>131</v>
      </c>
      <c r="D303" s="185">
        <f>SUM(D304:D304)</f>
        <v>4650</v>
      </c>
      <c r="E303" s="77">
        <f>SUM(E304:E304)</f>
        <v>4650</v>
      </c>
      <c r="F303" s="77">
        <f>SUM(F304:F304)</f>
        <v>4512.26</v>
      </c>
      <c r="G303" s="123">
        <f t="shared" si="34"/>
        <v>97.0378494623656</v>
      </c>
      <c r="H303" s="224">
        <f t="shared" si="36"/>
        <v>97.0378494623656</v>
      </c>
    </row>
    <row r="304" spans="1:8" ht="12" customHeight="1">
      <c r="A304" s="25"/>
      <c r="B304" s="33">
        <v>381</v>
      </c>
      <c r="C304" s="35" t="s">
        <v>29</v>
      </c>
      <c r="D304" s="186">
        <v>4650</v>
      </c>
      <c r="E304" s="96">
        <v>4650</v>
      </c>
      <c r="F304" s="96">
        <v>4512.26</v>
      </c>
      <c r="G304" s="123">
        <f t="shared" si="34"/>
        <v>97.0378494623656</v>
      </c>
      <c r="H304" s="224">
        <f t="shared" si="36"/>
        <v>97.0378494623656</v>
      </c>
    </row>
    <row r="305" spans="1:8" ht="12" customHeight="1">
      <c r="A305" s="318" t="s">
        <v>99</v>
      </c>
      <c r="B305" s="318"/>
      <c r="C305" s="318"/>
      <c r="D305" s="183">
        <f t="shared" ref="D305:F308" si="38">D306</f>
        <v>2000</v>
      </c>
      <c r="E305" s="83">
        <f t="shared" si="38"/>
        <v>2000</v>
      </c>
      <c r="F305" s="83">
        <f t="shared" si="38"/>
        <v>2000</v>
      </c>
      <c r="G305" s="125">
        <f t="shared" si="34"/>
        <v>100</v>
      </c>
      <c r="H305" s="224">
        <f t="shared" si="36"/>
        <v>100</v>
      </c>
    </row>
    <row r="306" spans="1:8" ht="12" customHeight="1">
      <c r="A306" s="324" t="s">
        <v>198</v>
      </c>
      <c r="B306" s="324"/>
      <c r="C306" s="324"/>
      <c r="D306" s="184">
        <f t="shared" si="38"/>
        <v>2000</v>
      </c>
      <c r="E306" s="76">
        <f t="shared" si="38"/>
        <v>2000</v>
      </c>
      <c r="F306" s="76">
        <f t="shared" si="38"/>
        <v>2000</v>
      </c>
      <c r="G306" s="126">
        <f t="shared" si="34"/>
        <v>100</v>
      </c>
      <c r="H306" s="224">
        <f t="shared" si="36"/>
        <v>100</v>
      </c>
    </row>
    <row r="307" spans="1:8" ht="12" customHeight="1">
      <c r="A307" s="321" t="s">
        <v>97</v>
      </c>
      <c r="B307" s="322"/>
      <c r="C307" s="322"/>
      <c r="D307" s="225">
        <f t="shared" si="38"/>
        <v>2000</v>
      </c>
      <c r="E307" s="226">
        <f t="shared" si="38"/>
        <v>2000</v>
      </c>
      <c r="F307" s="226">
        <f t="shared" si="38"/>
        <v>2000</v>
      </c>
      <c r="G307" s="227">
        <f t="shared" si="34"/>
        <v>100</v>
      </c>
      <c r="H307" s="228">
        <f t="shared" si="36"/>
        <v>100</v>
      </c>
    </row>
    <row r="308" spans="1:8" ht="12" customHeight="1">
      <c r="A308" s="25"/>
      <c r="B308" s="31">
        <v>3</v>
      </c>
      <c r="C308" s="32" t="s">
        <v>53</v>
      </c>
      <c r="D308" s="187">
        <f t="shared" si="38"/>
        <v>2000</v>
      </c>
      <c r="E308" s="79">
        <f t="shared" si="38"/>
        <v>2000</v>
      </c>
      <c r="F308" s="79">
        <f t="shared" si="38"/>
        <v>2000</v>
      </c>
      <c r="G308" s="123">
        <f t="shared" si="34"/>
        <v>100</v>
      </c>
      <c r="H308" s="224">
        <f t="shared" si="36"/>
        <v>100</v>
      </c>
    </row>
    <row r="309" spans="1:8" ht="12" customHeight="1">
      <c r="A309" s="25"/>
      <c r="B309" s="31">
        <v>38</v>
      </c>
      <c r="C309" s="32" t="s">
        <v>131</v>
      </c>
      <c r="D309" s="185">
        <f>SUM(D310:D310)</f>
        <v>2000</v>
      </c>
      <c r="E309" s="77">
        <f>SUM(E310:E310)</f>
        <v>2000</v>
      </c>
      <c r="F309" s="77">
        <f>SUM(F310:F310)</f>
        <v>2000</v>
      </c>
      <c r="G309" s="123">
        <f t="shared" si="34"/>
        <v>100</v>
      </c>
      <c r="H309" s="224">
        <f t="shared" si="36"/>
        <v>100</v>
      </c>
    </row>
    <row r="310" spans="1:8" ht="12" customHeight="1">
      <c r="A310" s="25"/>
      <c r="B310" s="48">
        <v>381</v>
      </c>
      <c r="C310" s="35" t="s">
        <v>29</v>
      </c>
      <c r="D310" s="186">
        <v>2000</v>
      </c>
      <c r="E310" s="96">
        <v>2000</v>
      </c>
      <c r="F310" s="96">
        <v>2000</v>
      </c>
      <c r="G310" s="123">
        <f t="shared" si="34"/>
        <v>100</v>
      </c>
      <c r="H310" s="224">
        <f t="shared" si="36"/>
        <v>100</v>
      </c>
    </row>
    <row r="311" spans="1:8" ht="12" customHeight="1">
      <c r="A311" s="318" t="s">
        <v>100</v>
      </c>
      <c r="B311" s="318"/>
      <c r="C311" s="318"/>
      <c r="D311" s="183">
        <f t="shared" ref="D311:F314" si="39">D312</f>
        <v>670</v>
      </c>
      <c r="E311" s="83">
        <f t="shared" si="39"/>
        <v>670</v>
      </c>
      <c r="F311" s="83">
        <f t="shared" si="39"/>
        <v>600</v>
      </c>
      <c r="G311" s="125">
        <f t="shared" si="34"/>
        <v>89.552238805970148</v>
      </c>
      <c r="H311" s="224">
        <f t="shared" si="36"/>
        <v>89.552238805970148</v>
      </c>
    </row>
    <row r="312" spans="1:8" ht="12" customHeight="1">
      <c r="A312" s="324" t="s">
        <v>198</v>
      </c>
      <c r="B312" s="324"/>
      <c r="C312" s="324"/>
      <c r="D312" s="184">
        <f t="shared" si="39"/>
        <v>670</v>
      </c>
      <c r="E312" s="76">
        <f t="shared" si="39"/>
        <v>670</v>
      </c>
      <c r="F312" s="76">
        <f t="shared" si="39"/>
        <v>600</v>
      </c>
      <c r="G312" s="126">
        <f t="shared" si="34"/>
        <v>89.552238805970148</v>
      </c>
      <c r="H312" s="224">
        <f t="shared" si="36"/>
        <v>89.552238805970148</v>
      </c>
    </row>
    <row r="313" spans="1:8" ht="12" customHeight="1">
      <c r="A313" s="321" t="s">
        <v>97</v>
      </c>
      <c r="B313" s="322"/>
      <c r="C313" s="322"/>
      <c r="D313" s="225">
        <f t="shared" si="39"/>
        <v>670</v>
      </c>
      <c r="E313" s="226">
        <f t="shared" si="39"/>
        <v>670</v>
      </c>
      <c r="F313" s="226">
        <f t="shared" si="39"/>
        <v>600</v>
      </c>
      <c r="G313" s="227">
        <f t="shared" ref="G313:G376" si="40">F313/D313*100</f>
        <v>89.552238805970148</v>
      </c>
      <c r="H313" s="228">
        <f t="shared" si="36"/>
        <v>89.552238805970148</v>
      </c>
    </row>
    <row r="314" spans="1:8" ht="12" customHeight="1">
      <c r="A314" s="25"/>
      <c r="B314" s="31">
        <v>3</v>
      </c>
      <c r="C314" s="32" t="s">
        <v>53</v>
      </c>
      <c r="D314" s="187">
        <f t="shared" si="39"/>
        <v>670</v>
      </c>
      <c r="E314" s="79">
        <f t="shared" si="39"/>
        <v>670</v>
      </c>
      <c r="F314" s="79">
        <f t="shared" si="39"/>
        <v>600</v>
      </c>
      <c r="G314" s="123">
        <f t="shared" si="40"/>
        <v>89.552238805970148</v>
      </c>
      <c r="H314" s="224">
        <f t="shared" si="36"/>
        <v>89.552238805970148</v>
      </c>
    </row>
    <row r="315" spans="1:8" ht="12" customHeight="1">
      <c r="A315" s="25"/>
      <c r="B315" s="31">
        <v>38</v>
      </c>
      <c r="C315" s="32" t="s">
        <v>131</v>
      </c>
      <c r="D315" s="185">
        <f>SUM(D316:D316)</f>
        <v>670</v>
      </c>
      <c r="E315" s="77">
        <f>SUM(E316:E316)</f>
        <v>670</v>
      </c>
      <c r="F315" s="77">
        <f>SUM(F316:F316)</f>
        <v>600</v>
      </c>
      <c r="G315" s="123">
        <f t="shared" si="40"/>
        <v>89.552238805970148</v>
      </c>
      <c r="H315" s="224">
        <f t="shared" si="36"/>
        <v>89.552238805970148</v>
      </c>
    </row>
    <row r="316" spans="1:8" ht="12" customHeight="1">
      <c r="A316" s="25"/>
      <c r="B316" s="33">
        <v>381</v>
      </c>
      <c r="C316" s="35" t="s">
        <v>29</v>
      </c>
      <c r="D316" s="186">
        <v>670</v>
      </c>
      <c r="E316" s="96">
        <v>670</v>
      </c>
      <c r="F316" s="96">
        <v>600</v>
      </c>
      <c r="G316" s="123">
        <f t="shared" si="40"/>
        <v>89.552238805970148</v>
      </c>
      <c r="H316" s="224">
        <f t="shared" si="36"/>
        <v>89.552238805970148</v>
      </c>
    </row>
    <row r="317" spans="1:8" ht="12" customHeight="1">
      <c r="A317" s="328" t="s">
        <v>202</v>
      </c>
      <c r="B317" s="328"/>
      <c r="C317" s="328"/>
      <c r="D317" s="183">
        <f>D318</f>
        <v>4000</v>
      </c>
      <c r="E317" s="83">
        <f>E318</f>
        <v>4000</v>
      </c>
      <c r="F317" s="83">
        <f>F318</f>
        <v>6000</v>
      </c>
      <c r="G317" s="125">
        <f t="shared" si="40"/>
        <v>150</v>
      </c>
      <c r="H317" s="224">
        <f t="shared" si="36"/>
        <v>150</v>
      </c>
    </row>
    <row r="318" spans="1:8" ht="12" customHeight="1">
      <c r="A318" s="324" t="s">
        <v>198</v>
      </c>
      <c r="B318" s="324"/>
      <c r="C318" s="324"/>
      <c r="D318" s="184">
        <f>D321</f>
        <v>4000</v>
      </c>
      <c r="E318" s="76">
        <f>E321</f>
        <v>4000</v>
      </c>
      <c r="F318" s="76">
        <f>F321</f>
        <v>6000</v>
      </c>
      <c r="G318" s="126">
        <f t="shared" si="40"/>
        <v>150</v>
      </c>
      <c r="H318" s="224">
        <f t="shared" si="36"/>
        <v>150</v>
      </c>
    </row>
    <row r="319" spans="1:8" ht="12" customHeight="1">
      <c r="A319" s="321" t="s">
        <v>97</v>
      </c>
      <c r="B319" s="322"/>
      <c r="C319" s="322"/>
      <c r="D319" s="225">
        <f>D321</f>
        <v>4000</v>
      </c>
      <c r="E319" s="226">
        <f>E321</f>
        <v>4000</v>
      </c>
      <c r="F319" s="226">
        <f>F321</f>
        <v>6000</v>
      </c>
      <c r="G319" s="227">
        <f t="shared" si="40"/>
        <v>150</v>
      </c>
      <c r="H319" s="228">
        <f t="shared" si="36"/>
        <v>150</v>
      </c>
    </row>
    <row r="320" spans="1:8" ht="12" customHeight="1">
      <c r="A320" s="325" t="s">
        <v>203</v>
      </c>
      <c r="B320" s="326"/>
      <c r="C320" s="326"/>
      <c r="D320" s="225">
        <v>0</v>
      </c>
      <c r="E320" s="226">
        <v>0</v>
      </c>
      <c r="F320" s="226">
        <v>0</v>
      </c>
      <c r="G320" s="227" t="e">
        <f t="shared" si="40"/>
        <v>#DIV/0!</v>
      </c>
      <c r="H320" s="228" t="e">
        <f t="shared" si="36"/>
        <v>#DIV/0!</v>
      </c>
    </row>
    <row r="321" spans="1:8" ht="12" customHeight="1">
      <c r="A321" s="25"/>
      <c r="B321" s="31">
        <v>3</v>
      </c>
      <c r="C321" s="32" t="s">
        <v>53</v>
      </c>
      <c r="D321" s="187">
        <f>D322</f>
        <v>4000</v>
      </c>
      <c r="E321" s="79">
        <f>E322</f>
        <v>4000</v>
      </c>
      <c r="F321" s="79">
        <f>F322</f>
        <v>6000</v>
      </c>
      <c r="G321" s="123">
        <f t="shared" si="40"/>
        <v>150</v>
      </c>
      <c r="H321" s="224">
        <f t="shared" si="36"/>
        <v>150</v>
      </c>
    </row>
    <row r="322" spans="1:8" ht="12" customHeight="1">
      <c r="A322" s="25"/>
      <c r="B322" s="31">
        <v>38</v>
      </c>
      <c r="C322" s="32" t="s">
        <v>131</v>
      </c>
      <c r="D322" s="185">
        <f>SUM(D323:D323)</f>
        <v>4000</v>
      </c>
      <c r="E322" s="77">
        <f>SUM(E323:E323)</f>
        <v>4000</v>
      </c>
      <c r="F322" s="77">
        <f>SUM(F323:F323)</f>
        <v>6000</v>
      </c>
      <c r="G322" s="123">
        <f t="shared" si="40"/>
        <v>150</v>
      </c>
      <c r="H322" s="224">
        <f t="shared" si="36"/>
        <v>150</v>
      </c>
    </row>
    <row r="323" spans="1:8" ht="12" customHeight="1">
      <c r="A323" s="25"/>
      <c r="B323" s="33">
        <v>381</v>
      </c>
      <c r="C323" s="35" t="s">
        <v>30</v>
      </c>
      <c r="D323" s="186">
        <v>4000</v>
      </c>
      <c r="E323" s="96">
        <v>4000</v>
      </c>
      <c r="F323" s="96">
        <v>6000</v>
      </c>
      <c r="G323" s="123">
        <f t="shared" si="40"/>
        <v>150</v>
      </c>
      <c r="H323" s="224">
        <f t="shared" si="36"/>
        <v>150</v>
      </c>
    </row>
    <row r="324" spans="1:8" ht="12" customHeight="1">
      <c r="A324" s="328" t="s">
        <v>201</v>
      </c>
      <c r="B324" s="328"/>
      <c r="C324" s="328"/>
      <c r="D324" s="183">
        <f t="shared" ref="D324:F326" si="41">D325</f>
        <v>670</v>
      </c>
      <c r="E324" s="75">
        <f t="shared" si="41"/>
        <v>670</v>
      </c>
      <c r="F324" s="75">
        <f t="shared" si="41"/>
        <v>0</v>
      </c>
      <c r="G324" s="125">
        <f t="shared" si="40"/>
        <v>0</v>
      </c>
      <c r="H324" s="224">
        <f t="shared" si="36"/>
        <v>0</v>
      </c>
    </row>
    <row r="325" spans="1:8" ht="12" customHeight="1">
      <c r="A325" s="324" t="s">
        <v>198</v>
      </c>
      <c r="B325" s="324"/>
      <c r="C325" s="324"/>
      <c r="D325" s="184">
        <f t="shared" si="41"/>
        <v>670</v>
      </c>
      <c r="E325" s="76">
        <f t="shared" si="41"/>
        <v>670</v>
      </c>
      <c r="F325" s="76">
        <f t="shared" si="41"/>
        <v>0</v>
      </c>
      <c r="G325" s="126">
        <f t="shared" si="40"/>
        <v>0</v>
      </c>
      <c r="H325" s="224">
        <f t="shared" si="36"/>
        <v>0</v>
      </c>
    </row>
    <row r="326" spans="1:8" ht="12" customHeight="1">
      <c r="A326" s="321" t="s">
        <v>97</v>
      </c>
      <c r="B326" s="322"/>
      <c r="C326" s="322"/>
      <c r="D326" s="225">
        <f t="shared" si="41"/>
        <v>670</v>
      </c>
      <c r="E326" s="226">
        <f t="shared" si="41"/>
        <v>670</v>
      </c>
      <c r="F326" s="226">
        <f t="shared" si="41"/>
        <v>0</v>
      </c>
      <c r="G326" s="227">
        <f t="shared" si="40"/>
        <v>0</v>
      </c>
      <c r="H326" s="228">
        <f t="shared" si="36"/>
        <v>0</v>
      </c>
    </row>
    <row r="327" spans="1:8" ht="12" customHeight="1">
      <c r="A327" s="25"/>
      <c r="B327" s="31">
        <v>3</v>
      </c>
      <c r="C327" s="32" t="s">
        <v>53</v>
      </c>
      <c r="D327" s="187">
        <f>SUM(D328)</f>
        <v>670</v>
      </c>
      <c r="E327" s="79">
        <f>SUM(E328)</f>
        <v>670</v>
      </c>
      <c r="F327" s="79">
        <f>SUM(F328)</f>
        <v>0</v>
      </c>
      <c r="G327" s="123">
        <f t="shared" si="40"/>
        <v>0</v>
      </c>
      <c r="H327" s="224">
        <f t="shared" ref="H327:H390" si="42">(F327/E327)*100</f>
        <v>0</v>
      </c>
    </row>
    <row r="328" spans="1:8" ht="12" customHeight="1">
      <c r="A328" s="25"/>
      <c r="B328" s="44">
        <v>38</v>
      </c>
      <c r="C328" s="47" t="s">
        <v>76</v>
      </c>
      <c r="D328" s="185">
        <f>SUM(D329:D329)</f>
        <v>670</v>
      </c>
      <c r="E328" s="77">
        <f>SUM(E329:E329)</f>
        <v>670</v>
      </c>
      <c r="F328" s="77">
        <f>SUM(F329:F329)</f>
        <v>0</v>
      </c>
      <c r="G328" s="123">
        <f t="shared" si="40"/>
        <v>0</v>
      </c>
      <c r="H328" s="224">
        <f t="shared" si="42"/>
        <v>0</v>
      </c>
    </row>
    <row r="329" spans="1:8" ht="12" customHeight="1">
      <c r="A329" s="25"/>
      <c r="B329" s="39">
        <v>381</v>
      </c>
      <c r="C329" s="46" t="s">
        <v>29</v>
      </c>
      <c r="D329" s="186">
        <v>670</v>
      </c>
      <c r="E329" s="96">
        <v>670</v>
      </c>
      <c r="F329" s="96">
        <v>0</v>
      </c>
      <c r="G329" s="123">
        <f t="shared" si="40"/>
        <v>0</v>
      </c>
      <c r="H329" s="224">
        <f t="shared" si="42"/>
        <v>0</v>
      </c>
    </row>
    <row r="330" spans="1:8" ht="12" customHeight="1">
      <c r="A330" s="337" t="s">
        <v>101</v>
      </c>
      <c r="B330" s="337"/>
      <c r="C330" s="337"/>
      <c r="D330" s="192">
        <f>D331</f>
        <v>103540</v>
      </c>
      <c r="E330" s="90">
        <f>E331</f>
        <v>117570</v>
      </c>
      <c r="F330" s="90">
        <f>F331</f>
        <v>111565.42</v>
      </c>
      <c r="G330" s="128">
        <f t="shared" si="40"/>
        <v>107.75103341703689</v>
      </c>
      <c r="H330" s="224">
        <f t="shared" si="42"/>
        <v>94.892761758952119</v>
      </c>
    </row>
    <row r="331" spans="1:8" ht="12" customHeight="1">
      <c r="A331" s="331" t="s">
        <v>199</v>
      </c>
      <c r="B331" s="331"/>
      <c r="C331" s="331"/>
      <c r="D331" s="182">
        <f>SUM(D332,D340)</f>
        <v>103540</v>
      </c>
      <c r="E331" s="74">
        <f>SUM(E332,E340)</f>
        <v>117570</v>
      </c>
      <c r="F331" s="74">
        <f>SUM(F332,F340)</f>
        <v>111565.42</v>
      </c>
      <c r="G331" s="124">
        <f t="shared" si="40"/>
        <v>107.75103341703689</v>
      </c>
      <c r="H331" s="224">
        <f t="shared" si="42"/>
        <v>94.892761758952119</v>
      </c>
    </row>
    <row r="332" spans="1:8" ht="12" customHeight="1">
      <c r="A332" s="318" t="s">
        <v>200</v>
      </c>
      <c r="B332" s="318"/>
      <c r="C332" s="318"/>
      <c r="D332" s="183">
        <f>D333</f>
        <v>22570</v>
      </c>
      <c r="E332" s="83">
        <f>E333</f>
        <v>22570</v>
      </c>
      <c r="F332" s="83">
        <f>F333</f>
        <v>17789.580000000002</v>
      </c>
      <c r="G332" s="125">
        <f t="shared" si="40"/>
        <v>78.819583517944181</v>
      </c>
      <c r="H332" s="224">
        <f t="shared" si="42"/>
        <v>78.819583517944181</v>
      </c>
    </row>
    <row r="333" spans="1:8" ht="12" customHeight="1">
      <c r="A333" s="324" t="s">
        <v>198</v>
      </c>
      <c r="B333" s="324"/>
      <c r="C333" s="324"/>
      <c r="D333" s="184">
        <f>D335</f>
        <v>22570</v>
      </c>
      <c r="E333" s="76">
        <f>E335</f>
        <v>22570</v>
      </c>
      <c r="F333" s="76">
        <f>F335</f>
        <v>17789.580000000002</v>
      </c>
      <c r="G333" s="126">
        <f t="shared" si="40"/>
        <v>78.819583517944181</v>
      </c>
      <c r="H333" s="224">
        <f t="shared" si="42"/>
        <v>78.819583517944181</v>
      </c>
    </row>
    <row r="334" spans="1:8" ht="12" customHeight="1">
      <c r="A334" s="321" t="s">
        <v>97</v>
      </c>
      <c r="B334" s="322"/>
      <c r="C334" s="322"/>
      <c r="D334" s="225">
        <v>40001</v>
      </c>
      <c r="E334" s="226">
        <v>40001</v>
      </c>
      <c r="F334" s="226">
        <f>F333</f>
        <v>17789.580000000002</v>
      </c>
      <c r="G334" s="227">
        <f t="shared" si="40"/>
        <v>44.472838179045524</v>
      </c>
      <c r="H334" s="228">
        <f t="shared" si="42"/>
        <v>44.472838179045524</v>
      </c>
    </row>
    <row r="335" spans="1:8" ht="12" customHeight="1">
      <c r="A335" s="25"/>
      <c r="B335" s="31">
        <v>3</v>
      </c>
      <c r="C335" s="32" t="s">
        <v>53</v>
      </c>
      <c r="D335" s="187">
        <f>SUM(D336,D338)</f>
        <v>22570</v>
      </c>
      <c r="E335" s="79">
        <f>SUM(E336,E338)</f>
        <v>22570</v>
      </c>
      <c r="F335" s="79">
        <f>SUM(F336,F338)</f>
        <v>17789.580000000002</v>
      </c>
      <c r="G335" s="123">
        <f t="shared" si="40"/>
        <v>78.819583517944181</v>
      </c>
      <c r="H335" s="224">
        <f t="shared" si="42"/>
        <v>78.819583517944181</v>
      </c>
    </row>
    <row r="336" spans="1:8" ht="12" customHeight="1">
      <c r="A336" s="25"/>
      <c r="B336" s="31">
        <v>38</v>
      </c>
      <c r="C336" s="32" t="s">
        <v>131</v>
      </c>
      <c r="D336" s="185">
        <f>SUM(D337:D337)</f>
        <v>19910</v>
      </c>
      <c r="E336" s="77">
        <f>SUM(E337:E337)</f>
        <v>19910</v>
      </c>
      <c r="F336" s="77">
        <f>SUM(F337:F337)</f>
        <v>16370</v>
      </c>
      <c r="G336" s="123">
        <f t="shared" si="40"/>
        <v>82.219989954796574</v>
      </c>
      <c r="H336" s="224">
        <f t="shared" si="42"/>
        <v>82.219989954796574</v>
      </c>
    </row>
    <row r="337" spans="1:8" ht="12" customHeight="1">
      <c r="A337" s="25"/>
      <c r="B337" s="33">
        <v>381</v>
      </c>
      <c r="C337" s="35" t="s">
        <v>29</v>
      </c>
      <c r="D337" s="186">
        <v>19910</v>
      </c>
      <c r="E337" s="96">
        <v>19910</v>
      </c>
      <c r="F337" s="96">
        <v>16370</v>
      </c>
      <c r="G337" s="123">
        <f t="shared" si="40"/>
        <v>82.219989954796574</v>
      </c>
      <c r="H337" s="224">
        <f t="shared" si="42"/>
        <v>82.219989954796574</v>
      </c>
    </row>
    <row r="338" spans="1:8" ht="12" customHeight="1">
      <c r="A338" s="25"/>
      <c r="B338" s="31">
        <v>32</v>
      </c>
      <c r="C338" s="32" t="s">
        <v>54</v>
      </c>
      <c r="D338" s="187">
        <f>D339</f>
        <v>2660</v>
      </c>
      <c r="E338" s="81">
        <f>E339</f>
        <v>2660</v>
      </c>
      <c r="F338" s="81">
        <f>F339</f>
        <v>1419.58</v>
      </c>
      <c r="G338" s="128">
        <f t="shared" si="40"/>
        <v>53.367669172932331</v>
      </c>
      <c r="H338" s="224">
        <f t="shared" si="42"/>
        <v>53.367669172932331</v>
      </c>
    </row>
    <row r="339" spans="1:8" ht="12" customHeight="1">
      <c r="A339" s="25"/>
      <c r="B339" s="33">
        <v>322</v>
      </c>
      <c r="C339" s="35" t="s">
        <v>185</v>
      </c>
      <c r="D339" s="186">
        <v>2660</v>
      </c>
      <c r="E339" s="96">
        <v>2660</v>
      </c>
      <c r="F339" s="96">
        <v>1419.58</v>
      </c>
      <c r="G339" s="123">
        <f t="shared" si="40"/>
        <v>53.367669172932331</v>
      </c>
      <c r="H339" s="224">
        <f t="shared" si="42"/>
        <v>53.367669172932331</v>
      </c>
    </row>
    <row r="340" spans="1:8" ht="12" customHeight="1">
      <c r="A340" s="328" t="s">
        <v>197</v>
      </c>
      <c r="B340" s="328"/>
      <c r="C340" s="328"/>
      <c r="D340" s="183">
        <f>D341</f>
        <v>80970</v>
      </c>
      <c r="E340" s="83">
        <f>E341</f>
        <v>95000</v>
      </c>
      <c r="F340" s="83">
        <f>F341</f>
        <v>93775.84</v>
      </c>
      <c r="G340" s="125">
        <f t="shared" si="40"/>
        <v>115.81553661850069</v>
      </c>
      <c r="H340" s="224">
        <f t="shared" si="42"/>
        <v>98.711410526315788</v>
      </c>
    </row>
    <row r="341" spans="1:8" ht="12" customHeight="1">
      <c r="A341" s="324" t="s">
        <v>198</v>
      </c>
      <c r="B341" s="324"/>
      <c r="C341" s="324"/>
      <c r="D341" s="184">
        <f>D344</f>
        <v>80970</v>
      </c>
      <c r="E341" s="76">
        <f>E344</f>
        <v>95000</v>
      </c>
      <c r="F341" s="76">
        <f>F344</f>
        <v>93775.84</v>
      </c>
      <c r="G341" s="126">
        <f t="shared" si="40"/>
        <v>115.81553661850069</v>
      </c>
      <c r="H341" s="224">
        <f t="shared" si="42"/>
        <v>98.711410526315788</v>
      </c>
    </row>
    <row r="342" spans="1:8" ht="12" customHeight="1">
      <c r="A342" s="321" t="s">
        <v>97</v>
      </c>
      <c r="B342" s="322"/>
      <c r="C342" s="322"/>
      <c r="D342" s="225">
        <f>SUM(D340-D343)</f>
        <v>970</v>
      </c>
      <c r="E342" s="226">
        <f>SUM(E340-E343)</f>
        <v>15000</v>
      </c>
      <c r="F342" s="226">
        <f>SUM(F340-F343)</f>
        <v>13775.839999999997</v>
      </c>
      <c r="G342" s="227">
        <f t="shared" si="40"/>
        <v>1420.1896907216492</v>
      </c>
      <c r="H342" s="228">
        <f t="shared" si="42"/>
        <v>91.838933333333301</v>
      </c>
    </row>
    <row r="343" spans="1:8" ht="12" customHeight="1">
      <c r="A343" s="329" t="s">
        <v>64</v>
      </c>
      <c r="B343" s="329"/>
      <c r="C343" s="329"/>
      <c r="D343" s="225">
        <v>80000</v>
      </c>
      <c r="E343" s="226">
        <v>80000</v>
      </c>
      <c r="F343" s="226">
        <v>80000</v>
      </c>
      <c r="G343" s="227">
        <f t="shared" si="40"/>
        <v>100</v>
      </c>
      <c r="H343" s="228">
        <f t="shared" si="42"/>
        <v>100</v>
      </c>
    </row>
    <row r="344" spans="1:8" ht="12" customHeight="1">
      <c r="A344" s="25"/>
      <c r="B344" s="31">
        <v>4</v>
      </c>
      <c r="C344" s="32" t="s">
        <v>87</v>
      </c>
      <c r="D344" s="187">
        <f>D345</f>
        <v>80970</v>
      </c>
      <c r="E344" s="79">
        <f>E345</f>
        <v>95000</v>
      </c>
      <c r="F344" s="79">
        <f>F345</f>
        <v>93775.84</v>
      </c>
      <c r="G344" s="123">
        <f t="shared" si="40"/>
        <v>115.81553661850069</v>
      </c>
      <c r="H344" s="224">
        <f t="shared" si="42"/>
        <v>98.711410526315788</v>
      </c>
    </row>
    <row r="345" spans="1:8" ht="12" customHeight="1">
      <c r="A345" s="25"/>
      <c r="B345" s="31">
        <v>45</v>
      </c>
      <c r="C345" s="32" t="s">
        <v>88</v>
      </c>
      <c r="D345" s="185">
        <f>SUM(D346:D346)</f>
        <v>80970</v>
      </c>
      <c r="E345" s="77">
        <f>SUM(E346:E346)</f>
        <v>95000</v>
      </c>
      <c r="F345" s="77">
        <f>SUM(F346:F346)</f>
        <v>93775.84</v>
      </c>
      <c r="G345" s="123">
        <f t="shared" si="40"/>
        <v>115.81553661850069</v>
      </c>
      <c r="H345" s="224">
        <f t="shared" si="42"/>
        <v>98.711410526315788</v>
      </c>
    </row>
    <row r="346" spans="1:8" ht="12" customHeight="1">
      <c r="A346" s="25"/>
      <c r="B346" s="33">
        <v>451</v>
      </c>
      <c r="C346" s="35" t="s">
        <v>36</v>
      </c>
      <c r="D346" s="186">
        <v>80970</v>
      </c>
      <c r="E346" s="96">
        <v>95000</v>
      </c>
      <c r="F346" s="96">
        <v>93775.84</v>
      </c>
      <c r="G346" s="123">
        <f t="shared" si="40"/>
        <v>115.81553661850069</v>
      </c>
      <c r="H346" s="224">
        <f t="shared" si="42"/>
        <v>98.711410526315788</v>
      </c>
    </row>
    <row r="347" spans="1:8" ht="12" customHeight="1">
      <c r="A347" s="337" t="s">
        <v>102</v>
      </c>
      <c r="B347" s="337"/>
      <c r="C347" s="337"/>
      <c r="D347" s="187">
        <f>D348</f>
        <v>113920</v>
      </c>
      <c r="E347" s="85">
        <f>E348</f>
        <v>40240</v>
      </c>
      <c r="F347" s="85">
        <f>F348</f>
        <v>26396.33</v>
      </c>
      <c r="G347" s="123">
        <f t="shared" si="40"/>
        <v>23.170935744382025</v>
      </c>
      <c r="H347" s="224">
        <f t="shared" si="42"/>
        <v>65.597241550695827</v>
      </c>
    </row>
    <row r="348" spans="1:8" ht="12" customHeight="1">
      <c r="A348" s="331" t="s">
        <v>194</v>
      </c>
      <c r="B348" s="331"/>
      <c r="C348" s="331"/>
      <c r="D348" s="182">
        <f>SUM(D349,D358,D364,D377,D383,D370,D392)</f>
        <v>113920</v>
      </c>
      <c r="E348" s="74">
        <f>SUM(E349,E358,E364,E377,E383,E370,E392)</f>
        <v>40240</v>
      </c>
      <c r="F348" s="74">
        <f>SUM(F349,F358,F364,F377,F383,F370,F392)</f>
        <v>26396.33</v>
      </c>
      <c r="G348" s="124">
        <f t="shared" si="40"/>
        <v>23.170935744382025</v>
      </c>
      <c r="H348" s="224">
        <f t="shared" si="42"/>
        <v>65.597241550695827</v>
      </c>
    </row>
    <row r="349" spans="1:8" ht="12" customHeight="1">
      <c r="A349" s="318" t="s">
        <v>195</v>
      </c>
      <c r="B349" s="318"/>
      <c r="C349" s="318"/>
      <c r="D349" s="183">
        <f>D350</f>
        <v>22760</v>
      </c>
      <c r="E349" s="83">
        <f>E350</f>
        <v>25500</v>
      </c>
      <c r="F349" s="83">
        <f>F350</f>
        <v>23946.33</v>
      </c>
      <c r="G349" s="125">
        <f t="shared" si="40"/>
        <v>105.21234622144114</v>
      </c>
      <c r="H349" s="224">
        <f t="shared" si="42"/>
        <v>93.90717647058824</v>
      </c>
    </row>
    <row r="350" spans="1:8" ht="12" customHeight="1">
      <c r="A350" s="324" t="s">
        <v>184</v>
      </c>
      <c r="B350" s="324"/>
      <c r="C350" s="324"/>
      <c r="D350" s="184">
        <f>D352</f>
        <v>22760</v>
      </c>
      <c r="E350" s="76">
        <f>E352</f>
        <v>25500</v>
      </c>
      <c r="F350" s="76">
        <f>F352</f>
        <v>23946.33</v>
      </c>
      <c r="G350" s="126">
        <f t="shared" si="40"/>
        <v>105.21234622144114</v>
      </c>
      <c r="H350" s="224">
        <f t="shared" si="42"/>
        <v>93.90717647058824</v>
      </c>
    </row>
    <row r="351" spans="1:8" ht="12" customHeight="1">
      <c r="A351" s="334" t="s">
        <v>196</v>
      </c>
      <c r="B351" s="334"/>
      <c r="C351" s="334"/>
      <c r="D351" s="225">
        <f>D352</f>
        <v>22760</v>
      </c>
      <c r="E351" s="226">
        <f>E352</f>
        <v>25500</v>
      </c>
      <c r="F351" s="226">
        <f>F352</f>
        <v>23946.33</v>
      </c>
      <c r="G351" s="227">
        <f t="shared" si="40"/>
        <v>105.21234622144114</v>
      </c>
      <c r="H351" s="228">
        <f t="shared" si="42"/>
        <v>93.90717647058824</v>
      </c>
    </row>
    <row r="352" spans="1:8" ht="12" customHeight="1">
      <c r="A352" s="25"/>
      <c r="B352" s="31">
        <v>3</v>
      </c>
      <c r="C352" s="32" t="s">
        <v>53</v>
      </c>
      <c r="D352" s="187">
        <f>SUM(D353,D355)</f>
        <v>22760</v>
      </c>
      <c r="E352" s="79">
        <f>SUM(E353,E355)</f>
        <v>25500</v>
      </c>
      <c r="F352" s="79">
        <f>SUM(F353,F355)</f>
        <v>23946.33</v>
      </c>
      <c r="G352" s="123">
        <f t="shared" si="40"/>
        <v>105.21234622144114</v>
      </c>
      <c r="H352" s="224">
        <f t="shared" si="42"/>
        <v>93.90717647058824</v>
      </c>
    </row>
    <row r="353" spans="1:8" ht="12" customHeight="1">
      <c r="A353" s="25"/>
      <c r="B353" s="31">
        <v>38</v>
      </c>
      <c r="C353" s="32" t="s">
        <v>131</v>
      </c>
      <c r="D353" s="185">
        <f>SUM(D354)</f>
        <v>15930</v>
      </c>
      <c r="E353" s="77">
        <f>SUM(E354)</f>
        <v>20000</v>
      </c>
      <c r="F353" s="77">
        <f>SUM(F354)</f>
        <v>18446.330000000002</v>
      </c>
      <c r="G353" s="123">
        <f t="shared" si="40"/>
        <v>115.79617074701822</v>
      </c>
      <c r="H353" s="224">
        <f t="shared" si="42"/>
        <v>92.231650000000016</v>
      </c>
    </row>
    <row r="354" spans="1:8" ht="12" customHeight="1">
      <c r="A354" s="25"/>
      <c r="B354" s="33">
        <v>381</v>
      </c>
      <c r="C354" s="35" t="s">
        <v>29</v>
      </c>
      <c r="D354" s="186">
        <v>15930</v>
      </c>
      <c r="E354" s="96">
        <v>20000</v>
      </c>
      <c r="F354" s="96">
        <v>18446.330000000002</v>
      </c>
      <c r="G354" s="123">
        <f t="shared" si="40"/>
        <v>115.79617074701822</v>
      </c>
      <c r="H354" s="224">
        <f t="shared" si="42"/>
        <v>92.231650000000016</v>
      </c>
    </row>
    <row r="355" spans="1:8" ht="12" customHeight="1">
      <c r="A355" s="25"/>
      <c r="B355" s="31">
        <v>32</v>
      </c>
      <c r="C355" s="32" t="s">
        <v>54</v>
      </c>
      <c r="D355" s="188">
        <f t="shared" ref="D355:F355" si="43">SUM(D356:D357)</f>
        <v>6830</v>
      </c>
      <c r="E355" s="156">
        <f t="shared" ref="E355" si="44">SUM(E356:E357)</f>
        <v>5500</v>
      </c>
      <c r="F355" s="156">
        <f t="shared" si="43"/>
        <v>5500</v>
      </c>
      <c r="G355" s="128">
        <f t="shared" si="40"/>
        <v>80.527086383601755</v>
      </c>
      <c r="H355" s="224">
        <f t="shared" si="42"/>
        <v>100</v>
      </c>
    </row>
    <row r="356" spans="1:8" ht="12" customHeight="1">
      <c r="A356" s="25"/>
      <c r="B356" s="33">
        <v>322</v>
      </c>
      <c r="C356" s="35" t="s">
        <v>185</v>
      </c>
      <c r="D356" s="186">
        <v>1330</v>
      </c>
      <c r="E356" s="96">
        <v>0</v>
      </c>
      <c r="F356" s="96">
        <v>0</v>
      </c>
      <c r="G356" s="123">
        <f t="shared" si="40"/>
        <v>0</v>
      </c>
      <c r="H356" s="224" t="e">
        <f t="shared" si="42"/>
        <v>#DIV/0!</v>
      </c>
    </row>
    <row r="357" spans="1:8" ht="12" customHeight="1">
      <c r="A357" s="25"/>
      <c r="B357" s="33">
        <v>323</v>
      </c>
      <c r="C357" s="35" t="s">
        <v>55</v>
      </c>
      <c r="D357" s="186">
        <v>5500</v>
      </c>
      <c r="E357" s="95">
        <v>5500</v>
      </c>
      <c r="F357" s="95">
        <v>5500</v>
      </c>
      <c r="G357" s="123">
        <f t="shared" si="40"/>
        <v>100</v>
      </c>
      <c r="H357" s="224">
        <f t="shared" si="42"/>
        <v>100</v>
      </c>
    </row>
    <row r="358" spans="1:8" ht="12" customHeight="1">
      <c r="A358" s="318" t="s">
        <v>193</v>
      </c>
      <c r="B358" s="318"/>
      <c r="C358" s="318"/>
      <c r="D358" s="183">
        <f t="shared" ref="D358:F361" si="45">D359</f>
        <v>13000</v>
      </c>
      <c r="E358" s="83">
        <f t="shared" si="45"/>
        <v>10000</v>
      </c>
      <c r="F358" s="83">
        <f t="shared" si="45"/>
        <v>0</v>
      </c>
      <c r="G358" s="125">
        <f t="shared" si="40"/>
        <v>0</v>
      </c>
      <c r="H358" s="224">
        <f t="shared" si="42"/>
        <v>0</v>
      </c>
    </row>
    <row r="359" spans="1:8" ht="12" customHeight="1">
      <c r="A359" s="324" t="s">
        <v>184</v>
      </c>
      <c r="B359" s="324"/>
      <c r="C359" s="324"/>
      <c r="D359" s="184">
        <f t="shared" si="45"/>
        <v>13000</v>
      </c>
      <c r="E359" s="76">
        <f t="shared" si="45"/>
        <v>10000</v>
      </c>
      <c r="F359" s="76">
        <f t="shared" si="45"/>
        <v>0</v>
      </c>
      <c r="G359" s="126">
        <f t="shared" si="40"/>
        <v>0</v>
      </c>
      <c r="H359" s="224">
        <f t="shared" si="42"/>
        <v>0</v>
      </c>
    </row>
    <row r="360" spans="1:8" ht="12" customHeight="1">
      <c r="A360" s="334" t="s">
        <v>103</v>
      </c>
      <c r="B360" s="334"/>
      <c r="C360" s="334"/>
      <c r="D360" s="225">
        <f t="shared" si="45"/>
        <v>13000</v>
      </c>
      <c r="E360" s="226">
        <f t="shared" si="45"/>
        <v>10000</v>
      </c>
      <c r="F360" s="226">
        <f t="shared" si="45"/>
        <v>0</v>
      </c>
      <c r="G360" s="227">
        <f t="shared" si="40"/>
        <v>0</v>
      </c>
      <c r="H360" s="228">
        <f t="shared" si="42"/>
        <v>0</v>
      </c>
    </row>
    <row r="361" spans="1:8" ht="12" customHeight="1">
      <c r="A361" s="25"/>
      <c r="B361" s="31">
        <v>3</v>
      </c>
      <c r="C361" s="32" t="s">
        <v>53</v>
      </c>
      <c r="D361" s="187">
        <f t="shared" si="45"/>
        <v>13000</v>
      </c>
      <c r="E361" s="79">
        <f t="shared" si="45"/>
        <v>10000</v>
      </c>
      <c r="F361" s="79">
        <f t="shared" si="45"/>
        <v>0</v>
      </c>
      <c r="G361" s="123">
        <f t="shared" si="40"/>
        <v>0</v>
      </c>
      <c r="H361" s="224">
        <f t="shared" si="42"/>
        <v>0</v>
      </c>
    </row>
    <row r="362" spans="1:8" ht="12" customHeight="1">
      <c r="A362" s="25"/>
      <c r="B362" s="31">
        <v>38</v>
      </c>
      <c r="C362" s="32" t="s">
        <v>131</v>
      </c>
      <c r="D362" s="185">
        <f>SUM(D363:D363)</f>
        <v>13000</v>
      </c>
      <c r="E362" s="77">
        <f>SUM(E363:E363)</f>
        <v>10000</v>
      </c>
      <c r="F362" s="77">
        <f>SUM(F363:F363)</f>
        <v>0</v>
      </c>
      <c r="G362" s="123">
        <f t="shared" si="40"/>
        <v>0</v>
      </c>
      <c r="H362" s="224">
        <f t="shared" si="42"/>
        <v>0</v>
      </c>
    </row>
    <row r="363" spans="1:8" ht="12" customHeight="1">
      <c r="A363" s="25"/>
      <c r="B363" s="33">
        <v>382</v>
      </c>
      <c r="C363" s="35" t="s">
        <v>30</v>
      </c>
      <c r="D363" s="186">
        <v>13000</v>
      </c>
      <c r="E363" s="96">
        <v>10000</v>
      </c>
      <c r="F363" s="96">
        <v>0</v>
      </c>
      <c r="G363" s="123">
        <f t="shared" si="40"/>
        <v>0</v>
      </c>
      <c r="H363" s="224">
        <f t="shared" si="42"/>
        <v>0</v>
      </c>
    </row>
    <row r="364" spans="1:8" ht="12" customHeight="1">
      <c r="A364" s="328" t="s">
        <v>192</v>
      </c>
      <c r="B364" s="328"/>
      <c r="C364" s="328"/>
      <c r="D364" s="183">
        <f t="shared" ref="D364:F367" si="46">D365</f>
        <v>0</v>
      </c>
      <c r="E364" s="83">
        <f t="shared" si="46"/>
        <v>0</v>
      </c>
      <c r="F364" s="83">
        <f t="shared" si="46"/>
        <v>0</v>
      </c>
      <c r="G364" s="125" t="e">
        <f t="shared" si="40"/>
        <v>#DIV/0!</v>
      </c>
      <c r="H364" s="224" t="e">
        <f t="shared" si="42"/>
        <v>#DIV/0!</v>
      </c>
    </row>
    <row r="365" spans="1:8" ht="12" customHeight="1">
      <c r="A365" s="324" t="s">
        <v>184</v>
      </c>
      <c r="B365" s="324"/>
      <c r="C365" s="324"/>
      <c r="D365" s="184">
        <f t="shared" si="46"/>
        <v>0</v>
      </c>
      <c r="E365" s="76">
        <f t="shared" si="46"/>
        <v>0</v>
      </c>
      <c r="F365" s="76">
        <f t="shared" si="46"/>
        <v>0</v>
      </c>
      <c r="G365" s="126" t="e">
        <f t="shared" si="40"/>
        <v>#DIV/0!</v>
      </c>
      <c r="H365" s="224" t="e">
        <f t="shared" si="42"/>
        <v>#DIV/0!</v>
      </c>
    </row>
    <row r="366" spans="1:8" ht="12" customHeight="1">
      <c r="A366" s="334" t="s">
        <v>64</v>
      </c>
      <c r="B366" s="334"/>
      <c r="C366" s="334"/>
      <c r="D366" s="225">
        <f t="shared" si="46"/>
        <v>0</v>
      </c>
      <c r="E366" s="226">
        <f t="shared" si="46"/>
        <v>0</v>
      </c>
      <c r="F366" s="226">
        <f t="shared" si="46"/>
        <v>0</v>
      </c>
      <c r="G366" s="227" t="e">
        <f t="shared" si="40"/>
        <v>#DIV/0!</v>
      </c>
      <c r="H366" s="228" t="e">
        <f t="shared" si="42"/>
        <v>#DIV/0!</v>
      </c>
    </row>
    <row r="367" spans="1:8" ht="12" customHeight="1">
      <c r="A367" s="25"/>
      <c r="B367" s="31">
        <v>4</v>
      </c>
      <c r="C367" s="32" t="s">
        <v>87</v>
      </c>
      <c r="D367" s="187">
        <f t="shared" si="46"/>
        <v>0</v>
      </c>
      <c r="E367" s="79">
        <f t="shared" si="46"/>
        <v>0</v>
      </c>
      <c r="F367" s="79">
        <f t="shared" si="46"/>
        <v>0</v>
      </c>
      <c r="G367" s="123" t="e">
        <f t="shared" si="40"/>
        <v>#DIV/0!</v>
      </c>
      <c r="H367" s="224" t="e">
        <f t="shared" si="42"/>
        <v>#DIV/0!</v>
      </c>
    </row>
    <row r="368" spans="1:8" ht="12" customHeight="1">
      <c r="A368" s="25"/>
      <c r="B368" s="31">
        <v>42</v>
      </c>
      <c r="C368" s="32" t="s">
        <v>190</v>
      </c>
      <c r="D368" s="185">
        <f>SUM(D369:D369)</f>
        <v>0</v>
      </c>
      <c r="E368" s="77">
        <f>SUM(E369:E369)</f>
        <v>0</v>
      </c>
      <c r="F368" s="77">
        <f>SUM(F369:F369)</f>
        <v>0</v>
      </c>
      <c r="G368" s="123" t="e">
        <f t="shared" si="40"/>
        <v>#DIV/0!</v>
      </c>
      <c r="H368" s="224" t="e">
        <f t="shared" si="42"/>
        <v>#DIV/0!</v>
      </c>
    </row>
    <row r="369" spans="1:8" ht="12" customHeight="1">
      <c r="A369" s="25"/>
      <c r="B369" s="33">
        <v>421</v>
      </c>
      <c r="C369" s="35" t="s">
        <v>191</v>
      </c>
      <c r="D369" s="186">
        <v>0</v>
      </c>
      <c r="E369" s="96">
        <v>0</v>
      </c>
      <c r="F369" s="96">
        <f>D369</f>
        <v>0</v>
      </c>
      <c r="G369" s="123" t="e">
        <f t="shared" si="40"/>
        <v>#DIV/0!</v>
      </c>
      <c r="H369" s="224" t="e">
        <f t="shared" si="42"/>
        <v>#DIV/0!</v>
      </c>
    </row>
    <row r="370" spans="1:8" ht="12" customHeight="1">
      <c r="A370" s="328" t="s">
        <v>188</v>
      </c>
      <c r="B370" s="328"/>
      <c r="C370" s="328"/>
      <c r="D370" s="183">
        <f>D371</f>
        <v>71100</v>
      </c>
      <c r="E370" s="83">
        <f>E371</f>
        <v>0</v>
      </c>
      <c r="F370" s="83">
        <f>F371</f>
        <v>0</v>
      </c>
      <c r="G370" s="125">
        <f t="shared" si="40"/>
        <v>0</v>
      </c>
      <c r="H370" s="224" t="e">
        <f t="shared" si="42"/>
        <v>#DIV/0!</v>
      </c>
    </row>
    <row r="371" spans="1:8" ht="12" customHeight="1">
      <c r="A371" s="324" t="s">
        <v>184</v>
      </c>
      <c r="B371" s="324"/>
      <c r="C371" s="324"/>
      <c r="D371" s="184">
        <f>D374</f>
        <v>71100</v>
      </c>
      <c r="E371" s="76">
        <f>E374</f>
        <v>0</v>
      </c>
      <c r="F371" s="76">
        <f>F374</f>
        <v>0</v>
      </c>
      <c r="G371" s="126">
        <f t="shared" si="40"/>
        <v>0</v>
      </c>
      <c r="H371" s="224" t="e">
        <f t="shared" si="42"/>
        <v>#DIV/0!</v>
      </c>
    </row>
    <row r="372" spans="1:8" ht="12" customHeight="1">
      <c r="A372" s="333" t="s">
        <v>63</v>
      </c>
      <c r="B372" s="333"/>
      <c r="C372" s="333"/>
      <c r="D372" s="225">
        <f>D371-D373</f>
        <v>0</v>
      </c>
      <c r="E372" s="226">
        <f>E371-E373</f>
        <v>0</v>
      </c>
      <c r="F372" s="226">
        <v>0</v>
      </c>
      <c r="G372" s="227" t="e">
        <f t="shared" si="40"/>
        <v>#DIV/0!</v>
      </c>
      <c r="H372" s="228" t="e">
        <f t="shared" si="42"/>
        <v>#DIV/0!</v>
      </c>
    </row>
    <row r="373" spans="1:8" ht="12" customHeight="1">
      <c r="A373" s="334" t="s">
        <v>64</v>
      </c>
      <c r="B373" s="334"/>
      <c r="C373" s="334"/>
      <c r="D373" s="225">
        <v>71100</v>
      </c>
      <c r="E373" s="226">
        <v>0</v>
      </c>
      <c r="F373" s="226">
        <v>0</v>
      </c>
      <c r="G373" s="227">
        <f t="shared" si="40"/>
        <v>0</v>
      </c>
      <c r="H373" s="228" t="e">
        <f t="shared" si="42"/>
        <v>#DIV/0!</v>
      </c>
    </row>
    <row r="374" spans="1:8" ht="12" customHeight="1">
      <c r="A374" s="25"/>
      <c r="B374" s="31">
        <v>4</v>
      </c>
      <c r="C374" s="32" t="s">
        <v>189</v>
      </c>
      <c r="D374" s="187">
        <f>D375</f>
        <v>71100</v>
      </c>
      <c r="E374" s="79">
        <f>E375</f>
        <v>0</v>
      </c>
      <c r="F374" s="79">
        <f>F375</f>
        <v>0</v>
      </c>
      <c r="G374" s="123">
        <f t="shared" si="40"/>
        <v>0</v>
      </c>
      <c r="H374" s="224" t="e">
        <f t="shared" si="42"/>
        <v>#DIV/0!</v>
      </c>
    </row>
    <row r="375" spans="1:8" ht="12" customHeight="1">
      <c r="A375" s="25"/>
      <c r="B375" s="31">
        <v>45</v>
      </c>
      <c r="C375" s="32" t="s">
        <v>190</v>
      </c>
      <c r="D375" s="185">
        <f>SUM(D376:D376)</f>
        <v>71100</v>
      </c>
      <c r="E375" s="77">
        <f>SUM(E376:E376)</f>
        <v>0</v>
      </c>
      <c r="F375" s="77">
        <f>SUM(F376:F376)</f>
        <v>0</v>
      </c>
      <c r="G375" s="123">
        <f t="shared" si="40"/>
        <v>0</v>
      </c>
      <c r="H375" s="224" t="e">
        <f t="shared" si="42"/>
        <v>#DIV/0!</v>
      </c>
    </row>
    <row r="376" spans="1:8" ht="12" customHeight="1">
      <c r="A376" s="25"/>
      <c r="B376" s="33">
        <v>451</v>
      </c>
      <c r="C376" s="35" t="s">
        <v>191</v>
      </c>
      <c r="D376" s="186">
        <v>71100</v>
      </c>
      <c r="E376" s="96">
        <v>0</v>
      </c>
      <c r="F376" s="96">
        <v>0</v>
      </c>
      <c r="G376" s="123">
        <f t="shared" si="40"/>
        <v>0</v>
      </c>
      <c r="H376" s="224" t="e">
        <f t="shared" si="42"/>
        <v>#DIV/0!</v>
      </c>
    </row>
    <row r="377" spans="1:8" ht="12" customHeight="1">
      <c r="A377" s="318" t="s">
        <v>104</v>
      </c>
      <c r="B377" s="318"/>
      <c r="C377" s="318"/>
      <c r="D377" s="183">
        <f t="shared" ref="D377:F380" si="47">D378</f>
        <v>670</v>
      </c>
      <c r="E377" s="83">
        <f t="shared" si="47"/>
        <v>670</v>
      </c>
      <c r="F377" s="83">
        <f t="shared" si="47"/>
        <v>0</v>
      </c>
      <c r="G377" s="125">
        <f t="shared" ref="G377:G440" si="48">F377/D377*100</f>
        <v>0</v>
      </c>
      <c r="H377" s="224">
        <f t="shared" si="42"/>
        <v>0</v>
      </c>
    </row>
    <row r="378" spans="1:8" ht="12" customHeight="1">
      <c r="A378" s="335" t="s">
        <v>186</v>
      </c>
      <c r="B378" s="336"/>
      <c r="C378" s="336"/>
      <c r="D378" s="184">
        <f t="shared" si="47"/>
        <v>670</v>
      </c>
      <c r="E378" s="76">
        <f t="shared" si="47"/>
        <v>670</v>
      </c>
      <c r="F378" s="76">
        <f t="shared" si="47"/>
        <v>0</v>
      </c>
      <c r="G378" s="126">
        <f t="shared" si="48"/>
        <v>0</v>
      </c>
      <c r="H378" s="224">
        <f t="shared" si="42"/>
        <v>0</v>
      </c>
    </row>
    <row r="379" spans="1:8" ht="12" customHeight="1">
      <c r="A379" s="321" t="s">
        <v>97</v>
      </c>
      <c r="B379" s="322"/>
      <c r="C379" s="322"/>
      <c r="D379" s="225">
        <f t="shared" si="47"/>
        <v>670</v>
      </c>
      <c r="E379" s="226">
        <f t="shared" si="47"/>
        <v>670</v>
      </c>
      <c r="F379" s="226">
        <f t="shared" si="47"/>
        <v>0</v>
      </c>
      <c r="G379" s="227">
        <f t="shared" si="48"/>
        <v>0</v>
      </c>
      <c r="H379" s="228">
        <f t="shared" si="42"/>
        <v>0</v>
      </c>
    </row>
    <row r="380" spans="1:8" ht="12" customHeight="1">
      <c r="A380" s="25"/>
      <c r="B380" s="31">
        <v>4</v>
      </c>
      <c r="C380" s="35" t="s">
        <v>187</v>
      </c>
      <c r="D380" s="187">
        <f t="shared" si="47"/>
        <v>670</v>
      </c>
      <c r="E380" s="79">
        <f t="shared" si="47"/>
        <v>670</v>
      </c>
      <c r="F380" s="79">
        <f t="shared" si="47"/>
        <v>0</v>
      </c>
      <c r="G380" s="123">
        <f t="shared" si="48"/>
        <v>0</v>
      </c>
      <c r="H380" s="224">
        <f t="shared" si="42"/>
        <v>0</v>
      </c>
    </row>
    <row r="381" spans="1:8" ht="12" customHeight="1">
      <c r="A381" s="25"/>
      <c r="B381" s="31">
        <v>42</v>
      </c>
      <c r="C381" s="32" t="s">
        <v>110</v>
      </c>
      <c r="D381" s="185">
        <f>SUM(D382:D382)</f>
        <v>670</v>
      </c>
      <c r="E381" s="77">
        <f>SUM(E382:E382)</f>
        <v>670</v>
      </c>
      <c r="F381" s="77">
        <f>SUM(F382:F382)</f>
        <v>0</v>
      </c>
      <c r="G381" s="123">
        <f t="shared" si="48"/>
        <v>0</v>
      </c>
      <c r="H381" s="224">
        <f t="shared" si="42"/>
        <v>0</v>
      </c>
    </row>
    <row r="382" spans="1:8" ht="12" customHeight="1">
      <c r="A382" s="25"/>
      <c r="B382" s="33">
        <v>426</v>
      </c>
      <c r="C382" s="35" t="s">
        <v>38</v>
      </c>
      <c r="D382" s="186">
        <v>670</v>
      </c>
      <c r="E382" s="96">
        <v>670</v>
      </c>
      <c r="F382" s="96">
        <v>0</v>
      </c>
      <c r="G382" s="123">
        <f t="shared" si="48"/>
        <v>0</v>
      </c>
      <c r="H382" s="224">
        <f t="shared" si="42"/>
        <v>0</v>
      </c>
    </row>
    <row r="383" spans="1:8" ht="12" customHeight="1">
      <c r="A383" s="328" t="s">
        <v>183</v>
      </c>
      <c r="B383" s="328"/>
      <c r="C383" s="328"/>
      <c r="D383" s="183">
        <f>SUM(D386,D390)</f>
        <v>3070</v>
      </c>
      <c r="E383" s="75">
        <f>SUM(E386,E390)</f>
        <v>3070</v>
      </c>
      <c r="F383" s="75">
        <f>SUM(F386,F390)</f>
        <v>1950</v>
      </c>
      <c r="G383" s="125">
        <f t="shared" si="48"/>
        <v>63.517915309446252</v>
      </c>
      <c r="H383" s="224">
        <f t="shared" si="42"/>
        <v>63.517915309446252</v>
      </c>
    </row>
    <row r="384" spans="1:8" ht="12" customHeight="1">
      <c r="A384" s="324" t="s">
        <v>184</v>
      </c>
      <c r="B384" s="324"/>
      <c r="C384" s="324"/>
      <c r="D384" s="184">
        <f>D386</f>
        <v>2000</v>
      </c>
      <c r="E384" s="76">
        <f>E386</f>
        <v>2000</v>
      </c>
      <c r="F384" s="76">
        <f>F386</f>
        <v>1950</v>
      </c>
      <c r="G384" s="126">
        <f t="shared" si="48"/>
        <v>97.5</v>
      </c>
      <c r="H384" s="224">
        <f t="shared" si="42"/>
        <v>97.5</v>
      </c>
    </row>
    <row r="385" spans="1:8" ht="12" customHeight="1">
      <c r="A385" s="321" t="s">
        <v>97</v>
      </c>
      <c r="B385" s="322"/>
      <c r="C385" s="322"/>
      <c r="D385" s="225">
        <v>23001</v>
      </c>
      <c r="E385" s="226">
        <v>23001</v>
      </c>
      <c r="F385" s="226">
        <f>F384</f>
        <v>1950</v>
      </c>
      <c r="G385" s="227">
        <f t="shared" si="48"/>
        <v>8.4778922655536721</v>
      </c>
      <c r="H385" s="228">
        <f t="shared" si="42"/>
        <v>8.4778922655536721</v>
      </c>
    </row>
    <row r="386" spans="1:8" ht="12" customHeight="1">
      <c r="A386" s="25"/>
      <c r="B386" s="31">
        <v>3</v>
      </c>
      <c r="C386" s="32" t="s">
        <v>53</v>
      </c>
      <c r="D386" s="188">
        <f t="shared" ref="D386:F386" si="49">D387</f>
        <v>2000</v>
      </c>
      <c r="E386" s="155">
        <f t="shared" si="49"/>
        <v>2000</v>
      </c>
      <c r="F386" s="155">
        <f t="shared" si="49"/>
        <v>1950</v>
      </c>
      <c r="G386" s="123">
        <f t="shared" si="48"/>
        <v>97.5</v>
      </c>
      <c r="H386" s="224">
        <f t="shared" si="42"/>
        <v>97.5</v>
      </c>
    </row>
    <row r="387" spans="1:8" ht="12" customHeight="1">
      <c r="A387" s="25"/>
      <c r="B387" s="31">
        <v>32</v>
      </c>
      <c r="C387" s="32" t="s">
        <v>54</v>
      </c>
      <c r="D387" s="193">
        <f t="shared" ref="D387:F387" si="50">SUM(D388:D389)</f>
        <v>2000</v>
      </c>
      <c r="E387" s="157">
        <f t="shared" ref="E387" si="51">SUM(E388:E389)</f>
        <v>2000</v>
      </c>
      <c r="F387" s="157">
        <f t="shared" si="50"/>
        <v>1950</v>
      </c>
      <c r="G387" s="123">
        <f t="shared" si="48"/>
        <v>97.5</v>
      </c>
      <c r="H387" s="224">
        <f t="shared" si="42"/>
        <v>97.5</v>
      </c>
    </row>
    <row r="388" spans="1:8" ht="12" customHeight="1">
      <c r="A388" s="25"/>
      <c r="B388" s="33">
        <v>322</v>
      </c>
      <c r="C388" s="35" t="s">
        <v>185</v>
      </c>
      <c r="D388" s="186">
        <v>670</v>
      </c>
      <c r="E388" s="96">
        <v>670</v>
      </c>
      <c r="F388" s="96">
        <v>0</v>
      </c>
      <c r="G388" s="123">
        <f t="shared" si="48"/>
        <v>0</v>
      </c>
      <c r="H388" s="224">
        <f t="shared" si="42"/>
        <v>0</v>
      </c>
    </row>
    <row r="389" spans="1:8" ht="12" customHeight="1">
      <c r="A389" s="25"/>
      <c r="B389" s="48">
        <v>329</v>
      </c>
      <c r="C389" s="35" t="s">
        <v>105</v>
      </c>
      <c r="D389" s="186">
        <v>1330</v>
      </c>
      <c r="E389" s="96">
        <v>1330</v>
      </c>
      <c r="F389" s="96">
        <v>1950</v>
      </c>
      <c r="G389" s="123">
        <f t="shared" si="48"/>
        <v>146.61654135338347</v>
      </c>
      <c r="H389" s="224">
        <f t="shared" si="42"/>
        <v>146.61654135338347</v>
      </c>
    </row>
    <row r="390" spans="1:8" ht="12" customHeight="1">
      <c r="A390" s="25"/>
      <c r="B390" s="37">
        <v>38</v>
      </c>
      <c r="C390" s="49" t="s">
        <v>131</v>
      </c>
      <c r="D390" s="185">
        <f>SUM(D391:D391)</f>
        <v>1070</v>
      </c>
      <c r="E390" s="91">
        <f>SUM(E391:E391)</f>
        <v>1070</v>
      </c>
      <c r="F390" s="91">
        <f>SUM(F391:F391)</f>
        <v>0</v>
      </c>
      <c r="G390" s="139">
        <f t="shared" si="48"/>
        <v>0</v>
      </c>
      <c r="H390" s="224">
        <f t="shared" si="42"/>
        <v>0</v>
      </c>
    </row>
    <row r="391" spans="1:8" ht="12" customHeight="1">
      <c r="A391" s="25"/>
      <c r="B391" s="33">
        <v>381</v>
      </c>
      <c r="C391" s="35" t="s">
        <v>29</v>
      </c>
      <c r="D391" s="186">
        <v>1070</v>
      </c>
      <c r="E391" s="96">
        <v>1070</v>
      </c>
      <c r="F391" s="96">
        <v>0</v>
      </c>
      <c r="G391" s="123">
        <f t="shared" si="48"/>
        <v>0</v>
      </c>
      <c r="H391" s="224">
        <f t="shared" ref="H391:H445" si="52">(F391/E391)*100</f>
        <v>0</v>
      </c>
    </row>
    <row r="392" spans="1:8" ht="12" customHeight="1">
      <c r="A392" s="328" t="s">
        <v>180</v>
      </c>
      <c r="B392" s="328"/>
      <c r="C392" s="328"/>
      <c r="D392" s="183">
        <f t="shared" ref="D392:F395" si="53">D393</f>
        <v>3320</v>
      </c>
      <c r="E392" s="83">
        <f t="shared" si="53"/>
        <v>1000</v>
      </c>
      <c r="F392" s="83">
        <f t="shared" si="53"/>
        <v>500</v>
      </c>
      <c r="G392" s="125">
        <f t="shared" si="48"/>
        <v>15.060240963855422</v>
      </c>
      <c r="H392" s="224">
        <f t="shared" si="52"/>
        <v>50</v>
      </c>
    </row>
    <row r="393" spans="1:8" ht="12" customHeight="1">
      <c r="A393" s="332" t="s">
        <v>181</v>
      </c>
      <c r="B393" s="332"/>
      <c r="C393" s="332"/>
      <c r="D393" s="184">
        <f t="shared" si="53"/>
        <v>3320</v>
      </c>
      <c r="E393" s="76">
        <f t="shared" si="53"/>
        <v>1000</v>
      </c>
      <c r="F393" s="76">
        <f t="shared" si="53"/>
        <v>500</v>
      </c>
      <c r="G393" s="126">
        <f t="shared" si="48"/>
        <v>15.060240963855422</v>
      </c>
      <c r="H393" s="224">
        <f t="shared" si="52"/>
        <v>50</v>
      </c>
    </row>
    <row r="394" spans="1:8" ht="12" customHeight="1">
      <c r="A394" s="321" t="s">
        <v>97</v>
      </c>
      <c r="B394" s="322"/>
      <c r="C394" s="322"/>
      <c r="D394" s="225">
        <f t="shared" si="53"/>
        <v>3320</v>
      </c>
      <c r="E394" s="226">
        <f t="shared" si="53"/>
        <v>1000</v>
      </c>
      <c r="F394" s="226">
        <f t="shared" si="53"/>
        <v>500</v>
      </c>
      <c r="G394" s="227">
        <f t="shared" si="48"/>
        <v>15.060240963855422</v>
      </c>
      <c r="H394" s="228">
        <f t="shared" si="52"/>
        <v>50</v>
      </c>
    </row>
    <row r="395" spans="1:8" ht="12" customHeight="1">
      <c r="A395" s="25"/>
      <c r="B395" s="31">
        <v>3</v>
      </c>
      <c r="C395" s="32" t="s">
        <v>53</v>
      </c>
      <c r="D395" s="187">
        <f t="shared" si="53"/>
        <v>3320</v>
      </c>
      <c r="E395" s="79">
        <f t="shared" si="53"/>
        <v>1000</v>
      </c>
      <c r="F395" s="79">
        <f t="shared" si="53"/>
        <v>500</v>
      </c>
      <c r="G395" s="123">
        <f t="shared" si="48"/>
        <v>15.060240963855422</v>
      </c>
      <c r="H395" s="224">
        <f t="shared" si="52"/>
        <v>50</v>
      </c>
    </row>
    <row r="396" spans="1:8" ht="12" customHeight="1">
      <c r="A396" s="25"/>
      <c r="B396" s="31">
        <v>38</v>
      </c>
      <c r="C396" s="32" t="s">
        <v>182</v>
      </c>
      <c r="D396" s="185">
        <f>SUM(D397:D397)</f>
        <v>3320</v>
      </c>
      <c r="E396" s="77">
        <f>SUM(E397:E397)</f>
        <v>1000</v>
      </c>
      <c r="F396" s="77">
        <f>SUM(F397:F397)</f>
        <v>500</v>
      </c>
      <c r="G396" s="123">
        <f t="shared" si="48"/>
        <v>15.060240963855422</v>
      </c>
      <c r="H396" s="224">
        <f t="shared" si="52"/>
        <v>50</v>
      </c>
    </row>
    <row r="397" spans="1:8" ht="12" customHeight="1">
      <c r="A397" s="25"/>
      <c r="B397" s="33">
        <v>381</v>
      </c>
      <c r="C397" s="35" t="s">
        <v>29</v>
      </c>
      <c r="D397" s="186">
        <v>3320</v>
      </c>
      <c r="E397" s="96">
        <v>1000</v>
      </c>
      <c r="F397" s="96">
        <v>500</v>
      </c>
      <c r="G397" s="123">
        <f t="shared" si="48"/>
        <v>15.060240963855422</v>
      </c>
      <c r="H397" s="224">
        <f t="shared" si="52"/>
        <v>50</v>
      </c>
    </row>
    <row r="398" spans="1:8" ht="12" customHeight="1">
      <c r="A398" s="330" t="s">
        <v>106</v>
      </c>
      <c r="B398" s="330"/>
      <c r="C398" s="330"/>
      <c r="D398" s="187">
        <f>D399</f>
        <v>209290</v>
      </c>
      <c r="E398" s="85">
        <f>E399</f>
        <v>148100</v>
      </c>
      <c r="F398" s="85">
        <f>F399</f>
        <v>146340.06</v>
      </c>
      <c r="G398" s="128">
        <f t="shared" si="48"/>
        <v>69.922146304171235</v>
      </c>
      <c r="H398" s="224">
        <f t="shared" si="52"/>
        <v>98.811654287643478</v>
      </c>
    </row>
    <row r="399" spans="1:8" ht="12" customHeight="1">
      <c r="A399" s="331" t="s">
        <v>179</v>
      </c>
      <c r="B399" s="331"/>
      <c r="C399" s="331"/>
      <c r="D399" s="182">
        <f>SUM(D400,D409,D415,D421,D427,D433)</f>
        <v>209290</v>
      </c>
      <c r="E399" s="74">
        <f>SUM(E400,E409,E415,E421,E427,E433)</f>
        <v>148100</v>
      </c>
      <c r="F399" s="74">
        <f>SUM(F400,F409,F415,F421,F427,F433)</f>
        <v>146340.06</v>
      </c>
      <c r="G399" s="124">
        <f t="shared" si="48"/>
        <v>69.922146304171235</v>
      </c>
      <c r="H399" s="224">
        <f t="shared" si="52"/>
        <v>98.811654287643478</v>
      </c>
    </row>
    <row r="400" spans="1:8" ht="13.5" customHeight="1">
      <c r="A400" s="318" t="s">
        <v>260</v>
      </c>
      <c r="B400" s="318"/>
      <c r="C400" s="318"/>
      <c r="D400" s="183">
        <f>D401</f>
        <v>22570</v>
      </c>
      <c r="E400" s="83">
        <f>E401</f>
        <v>16500</v>
      </c>
      <c r="F400" s="83">
        <f>F401</f>
        <v>17443.490000000002</v>
      </c>
      <c r="G400" s="125">
        <f t="shared" si="48"/>
        <v>77.286176340274707</v>
      </c>
      <c r="H400" s="224">
        <f t="shared" si="52"/>
        <v>105.71812121212123</v>
      </c>
    </row>
    <row r="401" spans="1:8" ht="12" customHeight="1">
      <c r="A401" s="324" t="s">
        <v>172</v>
      </c>
      <c r="B401" s="324"/>
      <c r="C401" s="324"/>
      <c r="D401" s="184">
        <f>D404</f>
        <v>22570</v>
      </c>
      <c r="E401" s="76">
        <f>E404</f>
        <v>16500</v>
      </c>
      <c r="F401" s="76">
        <f>F404</f>
        <v>17443.490000000002</v>
      </c>
      <c r="G401" s="126">
        <f t="shared" si="48"/>
        <v>77.286176340274707</v>
      </c>
      <c r="H401" s="224">
        <f t="shared" si="52"/>
        <v>105.71812121212123</v>
      </c>
    </row>
    <row r="402" spans="1:8" ht="12" customHeight="1">
      <c r="A402" s="321" t="s">
        <v>97</v>
      </c>
      <c r="B402" s="322"/>
      <c r="C402" s="322"/>
      <c r="D402" s="225">
        <v>135000</v>
      </c>
      <c r="E402" s="226">
        <v>135000</v>
      </c>
      <c r="F402" s="226">
        <v>0</v>
      </c>
      <c r="G402" s="227">
        <f t="shared" si="48"/>
        <v>0</v>
      </c>
      <c r="H402" s="228">
        <f t="shared" si="52"/>
        <v>0</v>
      </c>
    </row>
    <row r="403" spans="1:8" ht="12" customHeight="1">
      <c r="A403" s="329" t="s">
        <v>64</v>
      </c>
      <c r="B403" s="329"/>
      <c r="C403" s="329"/>
      <c r="D403" s="225">
        <v>35000</v>
      </c>
      <c r="E403" s="226">
        <v>35000</v>
      </c>
      <c r="F403" s="226">
        <f>F401</f>
        <v>17443.490000000002</v>
      </c>
      <c r="G403" s="227">
        <f t="shared" si="48"/>
        <v>49.838542857142862</v>
      </c>
      <c r="H403" s="228">
        <f t="shared" si="52"/>
        <v>49.838542857142862</v>
      </c>
    </row>
    <row r="404" spans="1:8" ht="12" customHeight="1">
      <c r="A404" s="25"/>
      <c r="B404" s="31">
        <v>3</v>
      </c>
      <c r="C404" s="32" t="s">
        <v>53</v>
      </c>
      <c r="D404" s="187">
        <f>SUM(D405,D407)</f>
        <v>22570</v>
      </c>
      <c r="E404" s="79">
        <f>SUM(E405,E407)</f>
        <v>16500</v>
      </c>
      <c r="F404" s="79">
        <f>SUM(F405,F407)</f>
        <v>17443.490000000002</v>
      </c>
      <c r="G404" s="123">
        <f t="shared" si="48"/>
        <v>77.286176340274707</v>
      </c>
      <c r="H404" s="224">
        <f t="shared" si="52"/>
        <v>105.71812121212123</v>
      </c>
    </row>
    <row r="405" spans="1:8" ht="12" customHeight="1">
      <c r="A405" s="25"/>
      <c r="B405" s="31">
        <v>37</v>
      </c>
      <c r="C405" s="32" t="s">
        <v>95</v>
      </c>
      <c r="D405" s="185">
        <f>SUM(D406:D406)</f>
        <v>21240</v>
      </c>
      <c r="E405" s="77">
        <f>SUM(E406:E406)</f>
        <v>16500</v>
      </c>
      <c r="F405" s="77">
        <f>SUM(F406:F406)</f>
        <v>17443.490000000002</v>
      </c>
      <c r="G405" s="123">
        <f t="shared" si="48"/>
        <v>82.125659133709988</v>
      </c>
      <c r="H405" s="224">
        <f t="shared" si="52"/>
        <v>105.71812121212123</v>
      </c>
    </row>
    <row r="406" spans="1:8" ht="12" customHeight="1">
      <c r="A406" s="25"/>
      <c r="B406" s="33">
        <v>372</v>
      </c>
      <c r="C406" s="35" t="s">
        <v>243</v>
      </c>
      <c r="D406" s="186">
        <v>21240</v>
      </c>
      <c r="E406" s="96">
        <v>16500</v>
      </c>
      <c r="F406" s="96">
        <v>17443.490000000002</v>
      </c>
      <c r="G406" s="123">
        <f t="shared" si="48"/>
        <v>82.125659133709988</v>
      </c>
      <c r="H406" s="224">
        <f t="shared" si="52"/>
        <v>105.71812121212123</v>
      </c>
    </row>
    <row r="407" spans="1:8" ht="12" customHeight="1">
      <c r="A407" s="25"/>
      <c r="B407" s="44">
        <v>38</v>
      </c>
      <c r="C407" s="35" t="s">
        <v>242</v>
      </c>
      <c r="D407" s="187">
        <f>D408</f>
        <v>1330</v>
      </c>
      <c r="E407" s="81">
        <f>E408</f>
        <v>0</v>
      </c>
      <c r="F407" s="81">
        <f>F408</f>
        <v>0</v>
      </c>
      <c r="G407" s="123">
        <f t="shared" si="48"/>
        <v>0</v>
      </c>
      <c r="H407" s="224" t="e">
        <f t="shared" si="52"/>
        <v>#DIV/0!</v>
      </c>
    </row>
    <row r="408" spans="1:8" ht="12" customHeight="1">
      <c r="A408" s="25"/>
      <c r="B408" s="39">
        <v>381</v>
      </c>
      <c r="C408" s="35" t="s">
        <v>29</v>
      </c>
      <c r="D408" s="186">
        <v>1330</v>
      </c>
      <c r="E408" s="96">
        <v>0</v>
      </c>
      <c r="F408" s="96">
        <v>0</v>
      </c>
      <c r="G408" s="123">
        <f t="shared" si="48"/>
        <v>0</v>
      </c>
      <c r="H408" s="224" t="e">
        <f t="shared" si="52"/>
        <v>#DIV/0!</v>
      </c>
    </row>
    <row r="409" spans="1:8" ht="12" customHeight="1">
      <c r="A409" s="318" t="s">
        <v>177</v>
      </c>
      <c r="B409" s="318"/>
      <c r="C409" s="318"/>
      <c r="D409" s="183">
        <f t="shared" ref="D409:F412" si="54">D410</f>
        <v>5310</v>
      </c>
      <c r="E409" s="83">
        <f t="shared" si="54"/>
        <v>7500</v>
      </c>
      <c r="F409" s="83">
        <f t="shared" si="54"/>
        <v>6370.75</v>
      </c>
      <c r="G409" s="125">
        <f t="shared" si="48"/>
        <v>119.97645951035783</v>
      </c>
      <c r="H409" s="224">
        <f t="shared" si="52"/>
        <v>84.943333333333342</v>
      </c>
    </row>
    <row r="410" spans="1:8" ht="12" customHeight="1">
      <c r="A410" s="324" t="s">
        <v>178</v>
      </c>
      <c r="B410" s="324"/>
      <c r="C410" s="324"/>
      <c r="D410" s="184">
        <f t="shared" si="54"/>
        <v>5310</v>
      </c>
      <c r="E410" s="76">
        <f t="shared" si="54"/>
        <v>7500</v>
      </c>
      <c r="F410" s="76">
        <f t="shared" si="54"/>
        <v>6370.75</v>
      </c>
      <c r="G410" s="126">
        <f t="shared" si="48"/>
        <v>119.97645951035783</v>
      </c>
      <c r="H410" s="224">
        <f t="shared" si="52"/>
        <v>84.943333333333342</v>
      </c>
    </row>
    <row r="411" spans="1:8" ht="12" customHeight="1">
      <c r="A411" s="321" t="s">
        <v>97</v>
      </c>
      <c r="B411" s="322"/>
      <c r="C411" s="322"/>
      <c r="D411" s="225">
        <f t="shared" si="54"/>
        <v>5310</v>
      </c>
      <c r="E411" s="226">
        <f t="shared" si="54"/>
        <v>7500</v>
      </c>
      <c r="F411" s="226">
        <f t="shared" si="54"/>
        <v>6370.75</v>
      </c>
      <c r="G411" s="227">
        <f t="shared" si="48"/>
        <v>119.97645951035783</v>
      </c>
      <c r="H411" s="228">
        <f t="shared" si="52"/>
        <v>84.943333333333342</v>
      </c>
    </row>
    <row r="412" spans="1:8" ht="12" customHeight="1">
      <c r="A412" s="25"/>
      <c r="B412" s="31">
        <v>3</v>
      </c>
      <c r="C412" s="32" t="s">
        <v>53</v>
      </c>
      <c r="D412" s="187">
        <f t="shared" si="54"/>
        <v>5310</v>
      </c>
      <c r="E412" s="79">
        <f t="shared" si="54"/>
        <v>7500</v>
      </c>
      <c r="F412" s="79">
        <f t="shared" si="54"/>
        <v>6370.75</v>
      </c>
      <c r="G412" s="123">
        <f t="shared" si="48"/>
        <v>119.97645951035783</v>
      </c>
      <c r="H412" s="224">
        <f t="shared" si="52"/>
        <v>84.943333333333342</v>
      </c>
    </row>
    <row r="413" spans="1:8" ht="12" customHeight="1">
      <c r="A413" s="25"/>
      <c r="B413" s="31">
        <v>37</v>
      </c>
      <c r="C413" s="32" t="s">
        <v>95</v>
      </c>
      <c r="D413" s="185">
        <f>SUM(D414:D414)</f>
        <v>5310</v>
      </c>
      <c r="E413" s="77">
        <f>SUM(E414:E414)</f>
        <v>7500</v>
      </c>
      <c r="F413" s="77">
        <f>SUM(F414:F414)</f>
        <v>6370.75</v>
      </c>
      <c r="G413" s="123">
        <f t="shared" si="48"/>
        <v>119.97645951035783</v>
      </c>
      <c r="H413" s="224">
        <f t="shared" si="52"/>
        <v>84.943333333333342</v>
      </c>
    </row>
    <row r="414" spans="1:8" ht="12" customHeight="1">
      <c r="A414" s="25"/>
      <c r="B414" s="33">
        <v>372</v>
      </c>
      <c r="C414" s="35" t="s">
        <v>96</v>
      </c>
      <c r="D414" s="186">
        <v>5310</v>
      </c>
      <c r="E414" s="96">
        <v>7500</v>
      </c>
      <c r="F414" s="96">
        <v>6370.75</v>
      </c>
      <c r="G414" s="123">
        <f t="shared" si="48"/>
        <v>119.97645951035783</v>
      </c>
      <c r="H414" s="224">
        <f t="shared" si="52"/>
        <v>84.943333333333342</v>
      </c>
    </row>
    <row r="415" spans="1:8" ht="12" customHeight="1">
      <c r="A415" s="318" t="s">
        <v>176</v>
      </c>
      <c r="B415" s="318"/>
      <c r="C415" s="318"/>
      <c r="D415" s="183">
        <f t="shared" ref="D415:F418" si="55">D416</f>
        <v>4000</v>
      </c>
      <c r="E415" s="83">
        <f t="shared" si="55"/>
        <v>1500</v>
      </c>
      <c r="F415" s="83">
        <f t="shared" si="55"/>
        <v>3500</v>
      </c>
      <c r="G415" s="125">
        <f t="shared" si="48"/>
        <v>87.5</v>
      </c>
      <c r="H415" s="224">
        <f t="shared" si="52"/>
        <v>233.33333333333334</v>
      </c>
    </row>
    <row r="416" spans="1:8" ht="12" customHeight="1">
      <c r="A416" s="324" t="s">
        <v>172</v>
      </c>
      <c r="B416" s="324"/>
      <c r="C416" s="324"/>
      <c r="D416" s="184">
        <f t="shared" si="55"/>
        <v>4000</v>
      </c>
      <c r="E416" s="76">
        <f t="shared" si="55"/>
        <v>1500</v>
      </c>
      <c r="F416" s="76">
        <f t="shared" si="55"/>
        <v>3500</v>
      </c>
      <c r="G416" s="126">
        <f t="shared" si="48"/>
        <v>87.5</v>
      </c>
      <c r="H416" s="224">
        <f t="shared" si="52"/>
        <v>233.33333333333334</v>
      </c>
    </row>
    <row r="417" spans="1:8" ht="12" customHeight="1">
      <c r="A417" s="321" t="s">
        <v>97</v>
      </c>
      <c r="B417" s="322"/>
      <c r="C417" s="322"/>
      <c r="D417" s="225">
        <f t="shared" si="55"/>
        <v>4000</v>
      </c>
      <c r="E417" s="226">
        <f t="shared" si="55"/>
        <v>1500</v>
      </c>
      <c r="F417" s="226">
        <f t="shared" si="55"/>
        <v>3500</v>
      </c>
      <c r="G417" s="227">
        <f t="shared" si="48"/>
        <v>87.5</v>
      </c>
      <c r="H417" s="228">
        <f t="shared" si="52"/>
        <v>233.33333333333334</v>
      </c>
    </row>
    <row r="418" spans="1:8" ht="12" customHeight="1">
      <c r="A418" s="25"/>
      <c r="B418" s="31">
        <v>3</v>
      </c>
      <c r="C418" s="32" t="s">
        <v>53</v>
      </c>
      <c r="D418" s="187">
        <f t="shared" si="55"/>
        <v>4000</v>
      </c>
      <c r="E418" s="79">
        <f t="shared" si="55"/>
        <v>1500</v>
      </c>
      <c r="F418" s="79">
        <f t="shared" si="55"/>
        <v>3500</v>
      </c>
      <c r="G418" s="123">
        <f t="shared" si="48"/>
        <v>87.5</v>
      </c>
      <c r="H418" s="224">
        <f t="shared" si="52"/>
        <v>233.33333333333334</v>
      </c>
    </row>
    <row r="419" spans="1:8" ht="12" customHeight="1">
      <c r="A419" s="25"/>
      <c r="B419" s="31">
        <v>38</v>
      </c>
      <c r="C419" s="32" t="s">
        <v>131</v>
      </c>
      <c r="D419" s="185">
        <f>SUM(D420:D420)</f>
        <v>4000</v>
      </c>
      <c r="E419" s="77">
        <f>SUM(E420:E420)</f>
        <v>1500</v>
      </c>
      <c r="F419" s="77">
        <f>SUM(F420:F420)</f>
        <v>3500</v>
      </c>
      <c r="G419" s="123">
        <f t="shared" si="48"/>
        <v>87.5</v>
      </c>
      <c r="H419" s="224">
        <f t="shared" si="52"/>
        <v>233.33333333333334</v>
      </c>
    </row>
    <row r="420" spans="1:8" ht="12" customHeight="1">
      <c r="A420" s="25"/>
      <c r="B420" s="33">
        <v>381</v>
      </c>
      <c r="C420" s="35" t="s">
        <v>29</v>
      </c>
      <c r="D420" s="186">
        <v>4000</v>
      </c>
      <c r="E420" s="96">
        <v>1500</v>
      </c>
      <c r="F420" s="96">
        <v>3500</v>
      </c>
      <c r="G420" s="123">
        <f t="shared" si="48"/>
        <v>87.5</v>
      </c>
      <c r="H420" s="224">
        <f t="shared" si="52"/>
        <v>233.33333333333334</v>
      </c>
    </row>
    <row r="421" spans="1:8" ht="12" customHeight="1">
      <c r="A421" s="328" t="s">
        <v>171</v>
      </c>
      <c r="B421" s="328"/>
      <c r="C421" s="328"/>
      <c r="D421" s="183">
        <f t="shared" ref="D421:F424" si="56">D422</f>
        <v>2000</v>
      </c>
      <c r="E421" s="83">
        <f t="shared" si="56"/>
        <v>1000</v>
      </c>
      <c r="F421" s="83">
        <f t="shared" si="56"/>
        <v>1248.68</v>
      </c>
      <c r="G421" s="125">
        <f t="shared" si="48"/>
        <v>62.433999999999997</v>
      </c>
      <c r="H421" s="224">
        <f t="shared" si="52"/>
        <v>124.86799999999999</v>
      </c>
    </row>
    <row r="422" spans="1:8" ht="12" customHeight="1">
      <c r="A422" s="324" t="s">
        <v>172</v>
      </c>
      <c r="B422" s="324"/>
      <c r="C422" s="324"/>
      <c r="D422" s="184">
        <f t="shared" si="56"/>
        <v>2000</v>
      </c>
      <c r="E422" s="76">
        <f t="shared" si="56"/>
        <v>1000</v>
      </c>
      <c r="F422" s="76">
        <f t="shared" si="56"/>
        <v>1248.68</v>
      </c>
      <c r="G422" s="126">
        <f t="shared" si="48"/>
        <v>62.433999999999997</v>
      </c>
      <c r="H422" s="224">
        <f t="shared" si="52"/>
        <v>124.86799999999999</v>
      </c>
    </row>
    <row r="423" spans="1:8" ht="12" customHeight="1">
      <c r="A423" s="321" t="s">
        <v>97</v>
      </c>
      <c r="B423" s="322"/>
      <c r="C423" s="322"/>
      <c r="D423" s="225">
        <f t="shared" si="56"/>
        <v>2000</v>
      </c>
      <c r="E423" s="226">
        <f t="shared" si="56"/>
        <v>1000</v>
      </c>
      <c r="F423" s="226">
        <f t="shared" si="56"/>
        <v>1248.68</v>
      </c>
      <c r="G423" s="227">
        <f t="shared" si="48"/>
        <v>62.433999999999997</v>
      </c>
      <c r="H423" s="228">
        <f t="shared" si="52"/>
        <v>124.86799999999999</v>
      </c>
    </row>
    <row r="424" spans="1:8" ht="12" customHeight="1">
      <c r="A424" s="25"/>
      <c r="B424" s="31">
        <v>3</v>
      </c>
      <c r="C424" s="32" t="s">
        <v>53</v>
      </c>
      <c r="D424" s="187">
        <f t="shared" si="56"/>
        <v>2000</v>
      </c>
      <c r="E424" s="79">
        <f t="shared" si="56"/>
        <v>1000</v>
      </c>
      <c r="F424" s="79">
        <f t="shared" si="56"/>
        <v>1248.68</v>
      </c>
      <c r="G424" s="123">
        <f t="shared" si="48"/>
        <v>62.433999999999997</v>
      </c>
      <c r="H424" s="224">
        <f t="shared" si="52"/>
        <v>124.86799999999999</v>
      </c>
    </row>
    <row r="425" spans="1:8" ht="12" customHeight="1">
      <c r="A425" s="25"/>
      <c r="B425" s="31">
        <v>37</v>
      </c>
      <c r="C425" s="32" t="s">
        <v>95</v>
      </c>
      <c r="D425" s="185">
        <f>SUM(D426:D426)</f>
        <v>2000</v>
      </c>
      <c r="E425" s="77">
        <f>SUM(E426:E426)</f>
        <v>1000</v>
      </c>
      <c r="F425" s="77">
        <f>SUM(F426:F426)</f>
        <v>1248.68</v>
      </c>
      <c r="G425" s="123">
        <f t="shared" si="48"/>
        <v>62.433999999999997</v>
      </c>
      <c r="H425" s="224">
        <f t="shared" si="52"/>
        <v>124.86799999999999</v>
      </c>
    </row>
    <row r="426" spans="1:8" ht="12" customHeight="1">
      <c r="A426" s="25"/>
      <c r="B426" s="33">
        <v>372</v>
      </c>
      <c r="C426" s="35" t="s">
        <v>96</v>
      </c>
      <c r="D426" s="186">
        <v>2000</v>
      </c>
      <c r="E426" s="96">
        <v>1000</v>
      </c>
      <c r="F426" s="96">
        <v>1248.68</v>
      </c>
      <c r="G426" s="123">
        <f t="shared" si="48"/>
        <v>62.433999999999997</v>
      </c>
      <c r="H426" s="224">
        <f t="shared" si="52"/>
        <v>124.86799999999999</v>
      </c>
    </row>
    <row r="427" spans="1:8" ht="12" customHeight="1">
      <c r="A427" s="318" t="s">
        <v>107</v>
      </c>
      <c r="B427" s="318"/>
      <c r="C427" s="318"/>
      <c r="D427" s="183">
        <f>D428</f>
        <v>59730</v>
      </c>
      <c r="E427" s="83">
        <f>E428</f>
        <v>40000</v>
      </c>
      <c r="F427" s="83">
        <f>F428</f>
        <v>39816.800000000003</v>
      </c>
      <c r="G427" s="125">
        <f t="shared" si="48"/>
        <v>66.661309224845141</v>
      </c>
      <c r="H427" s="224">
        <f t="shared" si="52"/>
        <v>99.542000000000002</v>
      </c>
    </row>
    <row r="428" spans="1:8" ht="12" customHeight="1">
      <c r="A428" s="324" t="s">
        <v>172</v>
      </c>
      <c r="B428" s="324"/>
      <c r="C428" s="324"/>
      <c r="D428" s="184">
        <f>D430</f>
        <v>59730</v>
      </c>
      <c r="E428" s="76">
        <f>E430</f>
        <v>40000</v>
      </c>
      <c r="F428" s="76">
        <f>F430</f>
        <v>39816.800000000003</v>
      </c>
      <c r="G428" s="126">
        <f t="shared" si="48"/>
        <v>66.661309224845141</v>
      </c>
      <c r="H428" s="224">
        <f t="shared" si="52"/>
        <v>99.542000000000002</v>
      </c>
    </row>
    <row r="429" spans="1:8" ht="12" customHeight="1">
      <c r="A429" s="321" t="s">
        <v>97</v>
      </c>
      <c r="B429" s="322"/>
      <c r="C429" s="322"/>
      <c r="D429" s="225">
        <f t="shared" ref="D429:F430" si="57">D430</f>
        <v>59730</v>
      </c>
      <c r="E429" s="226">
        <f t="shared" si="57"/>
        <v>40000</v>
      </c>
      <c r="F429" s="226">
        <f t="shared" si="57"/>
        <v>39816.800000000003</v>
      </c>
      <c r="G429" s="227">
        <f t="shared" si="48"/>
        <v>66.661309224845141</v>
      </c>
      <c r="H429" s="228">
        <f t="shared" si="52"/>
        <v>99.542000000000002</v>
      </c>
    </row>
    <row r="430" spans="1:8" ht="12" customHeight="1">
      <c r="A430" s="25"/>
      <c r="B430" s="31">
        <v>3</v>
      </c>
      <c r="C430" s="32" t="s">
        <v>53</v>
      </c>
      <c r="D430" s="187">
        <f t="shared" si="57"/>
        <v>59730</v>
      </c>
      <c r="E430" s="79">
        <f t="shared" si="57"/>
        <v>40000</v>
      </c>
      <c r="F430" s="79">
        <f t="shared" si="57"/>
        <v>39816.800000000003</v>
      </c>
      <c r="G430" s="123">
        <f t="shared" si="48"/>
        <v>66.661309224845141</v>
      </c>
      <c r="H430" s="224">
        <f t="shared" si="52"/>
        <v>99.542000000000002</v>
      </c>
    </row>
    <row r="431" spans="1:8" ht="12" customHeight="1">
      <c r="A431" s="25"/>
      <c r="B431" s="31">
        <v>37</v>
      </c>
      <c r="C431" s="32" t="s">
        <v>167</v>
      </c>
      <c r="D431" s="185">
        <f>SUM(D432:D432)</f>
        <v>59730</v>
      </c>
      <c r="E431" s="77">
        <f>SUM(E432:E432)</f>
        <v>40000</v>
      </c>
      <c r="F431" s="77">
        <f>SUM(F432:F432)</f>
        <v>39816.800000000003</v>
      </c>
      <c r="G431" s="123">
        <f t="shared" si="48"/>
        <v>66.661309224845141</v>
      </c>
      <c r="H431" s="224">
        <f t="shared" si="52"/>
        <v>99.542000000000002</v>
      </c>
    </row>
    <row r="432" spans="1:8" ht="12" customHeight="1">
      <c r="A432" s="25"/>
      <c r="B432" s="33">
        <v>372</v>
      </c>
      <c r="C432" s="35" t="s">
        <v>96</v>
      </c>
      <c r="D432" s="186">
        <v>59730</v>
      </c>
      <c r="E432" s="96">
        <v>40000</v>
      </c>
      <c r="F432" s="96">
        <v>39816.800000000003</v>
      </c>
      <c r="G432" s="123">
        <f t="shared" si="48"/>
        <v>66.661309224845141</v>
      </c>
      <c r="H432" s="224">
        <f t="shared" si="52"/>
        <v>99.542000000000002</v>
      </c>
    </row>
    <row r="433" spans="1:8" ht="24" customHeight="1">
      <c r="A433" s="318" t="s">
        <v>108</v>
      </c>
      <c r="B433" s="318"/>
      <c r="C433" s="318"/>
      <c r="D433" s="183">
        <f>D434</f>
        <v>115680</v>
      </c>
      <c r="E433" s="83">
        <f>E434</f>
        <v>81600</v>
      </c>
      <c r="F433" s="83">
        <f>F434</f>
        <v>77960.34</v>
      </c>
      <c r="G433" s="125">
        <f t="shared" si="48"/>
        <v>67.393101659751025</v>
      </c>
      <c r="H433" s="224">
        <f t="shared" si="52"/>
        <v>95.539632352941169</v>
      </c>
    </row>
    <row r="434" spans="1:8" ht="12" customHeight="1">
      <c r="A434" s="324" t="s">
        <v>172</v>
      </c>
      <c r="B434" s="324"/>
      <c r="C434" s="324"/>
      <c r="D434" s="184">
        <f>D437</f>
        <v>115680</v>
      </c>
      <c r="E434" s="76">
        <f>E437</f>
        <v>81600</v>
      </c>
      <c r="F434" s="76">
        <f>F437</f>
        <v>77960.34</v>
      </c>
      <c r="G434" s="126">
        <f t="shared" si="48"/>
        <v>67.393101659751025</v>
      </c>
      <c r="H434" s="224">
        <f t="shared" si="52"/>
        <v>95.539632352941169</v>
      </c>
    </row>
    <row r="435" spans="1:8" ht="12" customHeight="1">
      <c r="A435" s="321" t="s">
        <v>97</v>
      </c>
      <c r="B435" s="322"/>
      <c r="C435" s="322"/>
      <c r="D435" s="225">
        <f>SUM(D433-D436)</f>
        <v>6640</v>
      </c>
      <c r="E435" s="226">
        <f>SUM(E433-E436)</f>
        <v>-27440</v>
      </c>
      <c r="F435" s="226">
        <f>SUM(F433-F436)</f>
        <v>0</v>
      </c>
      <c r="G435" s="227">
        <f t="shared" si="48"/>
        <v>0</v>
      </c>
      <c r="H435" s="228">
        <f t="shared" si="52"/>
        <v>0</v>
      </c>
    </row>
    <row r="436" spans="1:8" ht="12" customHeight="1">
      <c r="A436" s="325" t="s">
        <v>248</v>
      </c>
      <c r="B436" s="326"/>
      <c r="C436" s="326"/>
      <c r="D436" s="225">
        <v>109040</v>
      </c>
      <c r="E436" s="226">
        <v>109040</v>
      </c>
      <c r="F436" s="226">
        <f>F434</f>
        <v>77960.34</v>
      </c>
      <c r="G436" s="227">
        <f t="shared" si="48"/>
        <v>71.497010271460013</v>
      </c>
      <c r="H436" s="228">
        <f t="shared" si="52"/>
        <v>71.497010271460013</v>
      </c>
    </row>
    <row r="437" spans="1:8" ht="12" customHeight="1">
      <c r="A437" s="25"/>
      <c r="B437" s="31">
        <v>3</v>
      </c>
      <c r="C437" s="32" t="s">
        <v>53</v>
      </c>
      <c r="D437" s="187">
        <f>SUM(D438,D442)</f>
        <v>115680</v>
      </c>
      <c r="E437" s="79">
        <f>SUM(E438,E442)</f>
        <v>81600</v>
      </c>
      <c r="F437" s="79">
        <f>SUM(F438,F442)</f>
        <v>77960.34</v>
      </c>
      <c r="G437" s="123">
        <f t="shared" si="48"/>
        <v>67.393101659751025</v>
      </c>
      <c r="H437" s="224">
        <f t="shared" si="52"/>
        <v>95.539632352941169</v>
      </c>
    </row>
    <row r="438" spans="1:8" ht="12" customHeight="1">
      <c r="A438" s="25"/>
      <c r="B438" s="37">
        <v>31</v>
      </c>
      <c r="C438" s="32" t="s">
        <v>136</v>
      </c>
      <c r="D438" s="187">
        <f>SUM(D439:D441)</f>
        <v>76520</v>
      </c>
      <c r="E438" s="81">
        <f>SUM(E439:E441)</f>
        <v>78100</v>
      </c>
      <c r="F438" s="81">
        <f>SUM(F439:F441)</f>
        <v>76719.23</v>
      </c>
      <c r="G438" s="123">
        <f t="shared" si="48"/>
        <v>100.26036330371144</v>
      </c>
      <c r="H438" s="224">
        <f t="shared" si="52"/>
        <v>98.232048655569784</v>
      </c>
    </row>
    <row r="439" spans="1:8" ht="12" customHeight="1">
      <c r="A439" s="25"/>
      <c r="B439" s="33">
        <v>311</v>
      </c>
      <c r="C439" s="35" t="s">
        <v>137</v>
      </c>
      <c r="D439" s="186">
        <v>65100</v>
      </c>
      <c r="E439" s="96">
        <v>68600</v>
      </c>
      <c r="F439" s="96">
        <v>67288.08</v>
      </c>
      <c r="G439" s="123">
        <f t="shared" si="48"/>
        <v>103.36110599078341</v>
      </c>
      <c r="H439" s="224">
        <f t="shared" si="52"/>
        <v>98.087580174927112</v>
      </c>
    </row>
    <row r="440" spans="1:8" ht="12" customHeight="1">
      <c r="A440" s="25"/>
      <c r="B440" s="33">
        <v>312</v>
      </c>
      <c r="C440" s="35" t="s">
        <v>61</v>
      </c>
      <c r="D440" s="186">
        <v>3320</v>
      </c>
      <c r="E440" s="96">
        <v>0</v>
      </c>
      <c r="F440" s="96">
        <v>0</v>
      </c>
      <c r="G440" s="123">
        <f t="shared" si="48"/>
        <v>0</v>
      </c>
      <c r="H440" s="224">
        <v>0</v>
      </c>
    </row>
    <row r="441" spans="1:8" ht="12" customHeight="1">
      <c r="A441" s="25"/>
      <c r="B441" s="33">
        <v>313</v>
      </c>
      <c r="C441" s="35" t="s">
        <v>27</v>
      </c>
      <c r="D441" s="186">
        <v>8100</v>
      </c>
      <c r="E441" s="96">
        <v>9500</v>
      </c>
      <c r="F441" s="96">
        <v>9431.15</v>
      </c>
      <c r="G441" s="123">
        <f t="shared" ref="G441:G445" si="58">F441/D441*100</f>
        <v>116.43395061728394</v>
      </c>
      <c r="H441" s="224">
        <f t="shared" si="52"/>
        <v>99.275263157894727</v>
      </c>
    </row>
    <row r="442" spans="1:8" ht="12" customHeight="1">
      <c r="A442" s="25"/>
      <c r="B442" s="31">
        <v>32</v>
      </c>
      <c r="C442" s="32" t="s">
        <v>54</v>
      </c>
      <c r="D442" s="187">
        <f>SUM(D443:D445)</f>
        <v>39160</v>
      </c>
      <c r="E442" s="79">
        <f>SUM(E443:E445)</f>
        <v>3500</v>
      </c>
      <c r="F442" s="79">
        <f>SUM(F443:F445)</f>
        <v>1241.1100000000001</v>
      </c>
      <c r="G442" s="123">
        <f t="shared" si="58"/>
        <v>3.1693309499489279</v>
      </c>
      <c r="H442" s="224">
        <f t="shared" si="52"/>
        <v>35.460285714285718</v>
      </c>
    </row>
    <row r="443" spans="1:8" ht="12" customHeight="1">
      <c r="A443" s="25"/>
      <c r="B443" s="33">
        <v>321</v>
      </c>
      <c r="C443" s="36" t="s">
        <v>62</v>
      </c>
      <c r="D443" s="186">
        <v>3320</v>
      </c>
      <c r="E443" s="96">
        <v>1000</v>
      </c>
      <c r="F443" s="96">
        <v>0</v>
      </c>
      <c r="G443" s="123">
        <f t="shared" si="58"/>
        <v>0</v>
      </c>
      <c r="H443" s="224">
        <f t="shared" si="52"/>
        <v>0</v>
      </c>
    </row>
    <row r="444" spans="1:8" ht="12" customHeight="1">
      <c r="A444" s="25"/>
      <c r="B444" s="33">
        <v>322</v>
      </c>
      <c r="C444" s="35" t="s">
        <v>57</v>
      </c>
      <c r="D444" s="186">
        <v>2660</v>
      </c>
      <c r="E444" s="96">
        <v>1500</v>
      </c>
      <c r="F444" s="96">
        <v>522.33000000000004</v>
      </c>
      <c r="G444" s="123">
        <f t="shared" si="58"/>
        <v>19.636466165413534</v>
      </c>
      <c r="H444" s="224">
        <f t="shared" si="52"/>
        <v>34.822000000000003</v>
      </c>
    </row>
    <row r="445" spans="1:8" ht="12" customHeight="1">
      <c r="A445" s="25"/>
      <c r="B445" s="33">
        <v>323</v>
      </c>
      <c r="C445" s="35" t="s">
        <v>55</v>
      </c>
      <c r="D445" s="186">
        <v>33180</v>
      </c>
      <c r="E445" s="96">
        <v>1000</v>
      </c>
      <c r="F445" s="96">
        <v>718.78</v>
      </c>
      <c r="G445" s="123">
        <f t="shared" si="58"/>
        <v>2.1663050030138638</v>
      </c>
      <c r="H445" s="224">
        <f t="shared" si="52"/>
        <v>71.878</v>
      </c>
    </row>
    <row r="446" spans="1:8" ht="12" customHeight="1">
      <c r="A446" s="327" t="s">
        <v>252</v>
      </c>
      <c r="B446" s="327"/>
      <c r="C446" s="327"/>
      <c r="D446" s="187">
        <f>SUM(D447)</f>
        <v>0</v>
      </c>
      <c r="E446" s="79">
        <f>SUM(E447)</f>
        <v>0</v>
      </c>
      <c r="F446" s="79">
        <f>SUM(F447)</f>
        <v>0</v>
      </c>
      <c r="G446" s="128">
        <v>0</v>
      </c>
      <c r="H446" s="224">
        <v>0</v>
      </c>
    </row>
    <row r="447" spans="1:8" ht="12" customHeight="1">
      <c r="A447" s="317" t="s">
        <v>164</v>
      </c>
      <c r="B447" s="317"/>
      <c r="C447" s="317"/>
      <c r="D447" s="182">
        <f t="shared" ref="D447:F451" si="59">D448</f>
        <v>0</v>
      </c>
      <c r="E447" s="74">
        <f t="shared" si="59"/>
        <v>0</v>
      </c>
      <c r="F447" s="74">
        <f t="shared" si="59"/>
        <v>0</v>
      </c>
      <c r="G447" s="124">
        <v>0</v>
      </c>
      <c r="H447" s="224">
        <v>0</v>
      </c>
    </row>
    <row r="448" spans="1:8" ht="12" customHeight="1">
      <c r="A448" s="318" t="s">
        <v>109</v>
      </c>
      <c r="B448" s="318"/>
      <c r="C448" s="318"/>
      <c r="D448" s="183">
        <f t="shared" si="59"/>
        <v>0</v>
      </c>
      <c r="E448" s="75">
        <f t="shared" si="59"/>
        <v>0</v>
      </c>
      <c r="F448" s="75">
        <f t="shared" si="59"/>
        <v>0</v>
      </c>
      <c r="G448" s="125">
        <v>0</v>
      </c>
      <c r="H448" s="224">
        <v>0</v>
      </c>
    </row>
    <row r="449" spans="1:8" ht="12" customHeight="1">
      <c r="A449" s="319" t="s">
        <v>165</v>
      </c>
      <c r="B449" s="320"/>
      <c r="C449" s="320"/>
      <c r="D449" s="184">
        <f t="shared" si="59"/>
        <v>0</v>
      </c>
      <c r="E449" s="76">
        <f t="shared" si="59"/>
        <v>0</v>
      </c>
      <c r="F449" s="76">
        <f t="shared" si="59"/>
        <v>0</v>
      </c>
      <c r="G449" s="126">
        <v>0</v>
      </c>
      <c r="H449" s="224">
        <v>0</v>
      </c>
    </row>
    <row r="450" spans="1:8" ht="12" customHeight="1">
      <c r="A450" s="321" t="s">
        <v>97</v>
      </c>
      <c r="B450" s="322"/>
      <c r="C450" s="322"/>
      <c r="D450" s="225">
        <f t="shared" si="59"/>
        <v>0</v>
      </c>
      <c r="E450" s="226">
        <f t="shared" si="59"/>
        <v>0</v>
      </c>
      <c r="F450" s="226">
        <f t="shared" si="59"/>
        <v>0</v>
      </c>
      <c r="G450" s="227">
        <v>0</v>
      </c>
      <c r="H450" s="228">
        <v>0</v>
      </c>
    </row>
    <row r="451" spans="1:8" ht="12" customHeight="1">
      <c r="A451" s="25"/>
      <c r="B451" s="31">
        <v>4</v>
      </c>
      <c r="C451" s="32" t="s">
        <v>166</v>
      </c>
      <c r="D451" s="187">
        <f t="shared" si="59"/>
        <v>0</v>
      </c>
      <c r="E451" s="79">
        <f t="shared" si="59"/>
        <v>0</v>
      </c>
      <c r="F451" s="79">
        <f t="shared" si="59"/>
        <v>0</v>
      </c>
      <c r="G451" s="123">
        <v>0</v>
      </c>
      <c r="H451" s="224">
        <v>0</v>
      </c>
    </row>
    <row r="452" spans="1:8" ht="12" customHeight="1">
      <c r="A452" s="50"/>
      <c r="B452" s="51">
        <v>42</v>
      </c>
      <c r="C452" s="52" t="s">
        <v>110</v>
      </c>
      <c r="D452" s="185">
        <f>SUM(D453:D453)</f>
        <v>0</v>
      </c>
      <c r="E452" s="77">
        <f>SUM(E453:E453)</f>
        <v>0</v>
      </c>
      <c r="F452" s="77">
        <f>SUM(F453:F453)</f>
        <v>0</v>
      </c>
      <c r="G452" s="123">
        <v>0</v>
      </c>
      <c r="H452" s="224">
        <v>0</v>
      </c>
    </row>
    <row r="453" spans="1:8" ht="12" customHeight="1">
      <c r="A453" s="25"/>
      <c r="B453" s="33">
        <v>426</v>
      </c>
      <c r="C453" s="35" t="s">
        <v>38</v>
      </c>
      <c r="D453" s="186">
        <v>0</v>
      </c>
      <c r="E453" s="96">
        <v>0</v>
      </c>
      <c r="F453" s="96">
        <v>0</v>
      </c>
      <c r="G453" s="123">
        <v>0</v>
      </c>
      <c r="H453" s="224">
        <v>0</v>
      </c>
    </row>
    <row r="454" spans="1:8" ht="12" customHeight="1">
      <c r="A454" s="25"/>
      <c r="B454" s="158"/>
      <c r="C454" s="159"/>
      <c r="D454" s="172"/>
      <c r="E454" s="172"/>
      <c r="F454" s="160"/>
      <c r="G454" s="140"/>
    </row>
    <row r="455" spans="1:8" ht="12" customHeight="1">
      <c r="A455" s="25"/>
      <c r="B455" s="158"/>
      <c r="C455" s="159"/>
      <c r="D455" s="172"/>
      <c r="E455" s="172"/>
      <c r="F455" s="160"/>
      <c r="G455" s="140"/>
    </row>
    <row r="456" spans="1:8" ht="12" customHeight="1">
      <c r="A456" s="25"/>
      <c r="B456" s="158"/>
      <c r="C456" s="351" t="s">
        <v>258</v>
      </c>
      <c r="D456" s="351"/>
      <c r="E456" s="201"/>
      <c r="F456" s="160"/>
      <c r="G456" s="140"/>
    </row>
    <row r="457" spans="1:8" ht="116.25" customHeight="1">
      <c r="A457" s="350" t="s">
        <v>272</v>
      </c>
      <c r="B457" s="350"/>
      <c r="C457" s="350"/>
      <c r="D457" s="350"/>
      <c r="E457" s="350"/>
      <c r="F457" s="350"/>
      <c r="G457" s="350"/>
      <c r="H457" s="350"/>
    </row>
    <row r="458" spans="1:8" ht="12" customHeight="1">
      <c r="A458" s="161"/>
      <c r="B458" s="161"/>
      <c r="C458" s="161"/>
      <c r="D458" s="169"/>
      <c r="E458" s="169"/>
      <c r="F458" s="162"/>
      <c r="G458" s="140"/>
    </row>
    <row r="459" spans="1:8" ht="12" customHeight="1">
      <c r="A459" s="161"/>
      <c r="B459" s="161"/>
      <c r="C459" s="161"/>
      <c r="D459" s="169"/>
      <c r="E459" s="169"/>
      <c r="F459" s="162"/>
      <c r="G459" s="140"/>
    </row>
    <row r="460" spans="1:8" ht="12" customHeight="1">
      <c r="A460" s="323" t="s">
        <v>259</v>
      </c>
      <c r="B460" s="323"/>
      <c r="C460" s="323"/>
      <c r="D460" s="323"/>
      <c r="E460" s="323"/>
      <c r="F460" s="323"/>
      <c r="G460" s="140"/>
    </row>
    <row r="461" spans="1:8" ht="12" customHeight="1">
      <c r="A461" s="163" t="s">
        <v>273</v>
      </c>
      <c r="B461" s="163"/>
      <c r="C461" s="163"/>
      <c r="D461" s="163"/>
      <c r="E461" s="163"/>
      <c r="F461" s="163"/>
      <c r="G461" s="140"/>
    </row>
    <row r="462" spans="1:8" ht="12" customHeight="1">
      <c r="A462" s="313"/>
      <c r="B462" s="313"/>
      <c r="C462" s="313"/>
      <c r="D462" s="171"/>
      <c r="E462" s="171"/>
      <c r="F462" s="54"/>
      <c r="G462" s="140"/>
    </row>
    <row r="463" spans="1:8" ht="12" customHeight="1">
      <c r="A463" s="164"/>
      <c r="B463" s="164"/>
      <c r="C463" s="164"/>
      <c r="D463" s="171"/>
      <c r="E463" s="171"/>
      <c r="F463" s="54"/>
      <c r="G463" s="140"/>
    </row>
    <row r="464" spans="1:8" ht="12" customHeight="1">
      <c r="A464" s="312" t="s">
        <v>111</v>
      </c>
      <c r="B464" s="312"/>
      <c r="C464" s="312"/>
      <c r="D464" s="312"/>
      <c r="E464" s="312"/>
      <c r="F464" s="312"/>
      <c r="G464" s="142"/>
    </row>
    <row r="465" spans="1:7" ht="12" customHeight="1">
      <c r="A465" s="315" t="s">
        <v>112</v>
      </c>
      <c r="B465" s="315"/>
      <c r="C465" s="315"/>
      <c r="D465" s="315"/>
      <c r="E465" s="315"/>
      <c r="F465" s="315"/>
      <c r="G465" s="143"/>
    </row>
    <row r="466" spans="1:7" ht="12" customHeight="1">
      <c r="A466" s="316" t="s">
        <v>113</v>
      </c>
      <c r="B466" s="316"/>
      <c r="C466" s="316"/>
      <c r="D466" s="316"/>
      <c r="E466" s="316"/>
      <c r="F466" s="316"/>
      <c r="G466" s="144"/>
    </row>
    <row r="467" spans="1:7" ht="12" customHeight="1">
      <c r="A467" s="25"/>
      <c r="B467" s="400" t="s">
        <v>308</v>
      </c>
      <c r="C467" s="401"/>
      <c r="D467" s="171"/>
      <c r="E467" s="171"/>
      <c r="F467" s="54"/>
      <c r="G467" s="140"/>
    </row>
    <row r="468" spans="1:7" ht="12" customHeight="1">
      <c r="A468" s="25"/>
      <c r="B468" s="402" t="s">
        <v>305</v>
      </c>
      <c r="C468" s="402"/>
      <c r="D468" s="171"/>
      <c r="E468" s="171"/>
      <c r="F468" s="54"/>
      <c r="G468" s="140"/>
    </row>
    <row r="469" spans="1:7" ht="12" customHeight="1">
      <c r="A469" s="25"/>
      <c r="B469" s="403" t="s">
        <v>306</v>
      </c>
      <c r="C469" s="403"/>
      <c r="D469" s="171"/>
      <c r="E469" s="171"/>
      <c r="F469" s="54"/>
      <c r="G469" s="140"/>
    </row>
    <row r="470" spans="1:7" ht="12" customHeight="1">
      <c r="A470" s="25"/>
      <c r="B470" s="165"/>
      <c r="C470" s="166"/>
      <c r="D470" s="171"/>
      <c r="E470" s="171"/>
      <c r="F470" s="54"/>
      <c r="G470" s="140"/>
    </row>
    <row r="471" spans="1:7" ht="12" customHeight="1">
      <c r="A471" s="312" t="s">
        <v>114</v>
      </c>
      <c r="B471" s="312"/>
      <c r="C471" s="312"/>
      <c r="D471" s="312"/>
      <c r="E471" s="312"/>
      <c r="F471" s="312"/>
      <c r="G471" s="142"/>
    </row>
    <row r="472" spans="1:7" ht="16.5" customHeight="1">
      <c r="A472" s="404" t="s">
        <v>307</v>
      </c>
      <c r="B472" s="404"/>
      <c r="C472" s="404"/>
      <c r="D472" s="404"/>
      <c r="E472" s="404"/>
      <c r="F472" s="404"/>
      <c r="G472" s="145"/>
    </row>
    <row r="473" spans="1:7" ht="11.25" customHeight="1">
      <c r="A473"/>
      <c r="B473"/>
      <c r="C473"/>
      <c r="D473"/>
      <c r="E473"/>
      <c r="F473"/>
      <c r="G473" s="145"/>
    </row>
    <row r="474" spans="1:7" ht="11.25" customHeight="1">
      <c r="A474"/>
      <c r="B474"/>
      <c r="C474"/>
      <c r="D474"/>
      <c r="E474"/>
      <c r="F474"/>
      <c r="G474" s="145"/>
    </row>
    <row r="475" spans="1:7" ht="11.25" customHeight="1">
      <c r="A475"/>
      <c r="B475"/>
      <c r="C475"/>
      <c r="D475"/>
      <c r="E475"/>
      <c r="F475"/>
      <c r="G475" s="145"/>
    </row>
    <row r="476" spans="1:7" ht="11.25" customHeight="1">
      <c r="A476"/>
      <c r="B476"/>
      <c r="C476"/>
      <c r="D476"/>
      <c r="E476"/>
      <c r="F476"/>
      <c r="G476" s="145"/>
    </row>
    <row r="477" spans="1:7" ht="12" customHeight="1">
      <c r="A477" s="167"/>
      <c r="B477" s="167"/>
      <c r="C477" s="167"/>
      <c r="D477" s="169"/>
      <c r="E477" s="169"/>
      <c r="F477" s="162"/>
      <c r="G477" s="141"/>
    </row>
    <row r="478" spans="1:7" ht="12" customHeight="1">
      <c r="A478" s="25"/>
      <c r="B478" s="314" t="s">
        <v>115</v>
      </c>
      <c r="C478" s="314"/>
      <c r="D478" s="170" t="s">
        <v>279</v>
      </c>
      <c r="E478" s="170"/>
      <c r="F478" s="168" t="s">
        <v>274</v>
      </c>
      <c r="G478" s="118"/>
    </row>
    <row r="479" spans="1:7" ht="12" customHeight="1">
      <c r="A479" s="25"/>
      <c r="B479" s="311" t="s">
        <v>116</v>
      </c>
      <c r="C479" s="311"/>
      <c r="D479" s="175">
        <v>617025</v>
      </c>
      <c r="E479" s="175"/>
      <c r="F479" s="92">
        <v>185199.02</v>
      </c>
      <c r="G479" s="151">
        <f>F479/D479*100</f>
        <v>30.0148324622179</v>
      </c>
    </row>
    <row r="480" spans="1:7" ht="12" customHeight="1">
      <c r="A480" s="25"/>
      <c r="B480" s="311" t="s">
        <v>117</v>
      </c>
      <c r="C480" s="311"/>
      <c r="D480" s="175">
        <v>170930</v>
      </c>
      <c r="E480" s="175"/>
      <c r="F480" s="92">
        <v>36615.67</v>
      </c>
      <c r="G480" s="151">
        <f>F480/D480*100</f>
        <v>21.421441525770781</v>
      </c>
    </row>
    <row r="481" spans="1:8" ht="12" customHeight="1">
      <c r="A481" s="25"/>
      <c r="B481" s="311" t="s">
        <v>118</v>
      </c>
      <c r="C481" s="311"/>
      <c r="D481" s="175">
        <v>108425</v>
      </c>
      <c r="E481" s="175"/>
      <c r="F481" s="92">
        <v>103660.19</v>
      </c>
      <c r="G481" s="151">
        <f>F481/D481*100</f>
        <v>95.605432326492974</v>
      </c>
      <c r="H481" s="221"/>
    </row>
    <row r="482" spans="1:8" ht="12" customHeight="1">
      <c r="A482" s="25"/>
      <c r="B482" s="311" t="s">
        <v>119</v>
      </c>
      <c r="C482" s="311"/>
      <c r="D482" s="175">
        <v>1232130</v>
      </c>
      <c r="E482" s="175"/>
      <c r="F482" s="92">
        <v>682610.39</v>
      </c>
      <c r="G482" s="151">
        <f>F482/D482*100</f>
        <v>55.400841631970657</v>
      </c>
      <c r="H482" s="221"/>
    </row>
    <row r="483" spans="1:8" ht="12" customHeight="1">
      <c r="A483" s="25"/>
      <c r="B483" s="311" t="s">
        <v>120</v>
      </c>
      <c r="C483" s="311"/>
      <c r="D483" s="175">
        <v>0</v>
      </c>
      <c r="E483" s="175"/>
      <c r="F483" s="92">
        <v>0</v>
      </c>
      <c r="G483" s="151">
        <v>0</v>
      </c>
      <c r="H483" s="221"/>
    </row>
    <row r="484" spans="1:8" ht="12" customHeight="1">
      <c r="A484" s="25"/>
      <c r="B484" s="94" t="s">
        <v>121</v>
      </c>
      <c r="C484" s="94"/>
      <c r="D484" s="175">
        <v>79650</v>
      </c>
      <c r="E484" s="175"/>
      <c r="F484" s="92">
        <v>26684.32</v>
      </c>
      <c r="G484" s="151">
        <f>F484/D484*100</f>
        <v>33.501971123666038</v>
      </c>
      <c r="H484" s="221"/>
    </row>
    <row r="485" spans="1:8" ht="12" customHeight="1">
      <c r="A485" s="25"/>
      <c r="B485" s="311" t="s">
        <v>122</v>
      </c>
      <c r="C485" s="311"/>
      <c r="D485" s="175">
        <v>0</v>
      </c>
      <c r="E485" s="175"/>
      <c r="F485" s="92">
        <v>0</v>
      </c>
      <c r="G485" s="151">
        <v>0</v>
      </c>
      <c r="H485" s="221"/>
    </row>
    <row r="486" spans="1:8" ht="12" customHeight="1">
      <c r="A486" s="25"/>
      <c r="B486" s="309" t="s">
        <v>123</v>
      </c>
      <c r="C486" s="309"/>
      <c r="D486" s="175">
        <v>51440</v>
      </c>
      <c r="E486" s="175"/>
      <c r="F486" s="92">
        <v>107588.31</v>
      </c>
      <c r="G486" s="151">
        <f>F486/D486*100</f>
        <v>209.15301321928462</v>
      </c>
      <c r="H486" s="221"/>
    </row>
    <row r="487" spans="1:8" ht="12" customHeight="1">
      <c r="A487" s="25"/>
      <c r="B487" s="310" t="s">
        <v>124</v>
      </c>
      <c r="C487" s="310"/>
      <c r="D487" s="176">
        <v>2259600</v>
      </c>
      <c r="E487" s="176"/>
      <c r="F487" s="282">
        <f>SUM(F479:F486)</f>
        <v>1142357.8999999999</v>
      </c>
      <c r="G487" s="151">
        <f>F487/D487*100</f>
        <v>50.555757656222333</v>
      </c>
      <c r="H487" s="221"/>
    </row>
    <row r="488" spans="1:8" ht="12" customHeight="1">
      <c r="H488" s="221"/>
    </row>
    <row r="489" spans="1:8" ht="12" customHeight="1">
      <c r="H489" s="221"/>
    </row>
    <row r="490" spans="1:8" ht="12" customHeight="1">
      <c r="H490" s="221"/>
    </row>
    <row r="491" spans="1:8" ht="12" customHeight="1">
      <c r="H491" s="221"/>
    </row>
    <row r="492" spans="1:8" ht="12" customHeight="1">
      <c r="H492" s="221"/>
    </row>
    <row r="493" spans="1:8" ht="12" customHeight="1">
      <c r="H493" s="221"/>
    </row>
  </sheetData>
  <mergeCells count="235">
    <mergeCell ref="A1:F1"/>
    <mergeCell ref="A457:H457"/>
    <mergeCell ref="C456:D456"/>
    <mergeCell ref="A7:C7"/>
    <mergeCell ref="A8:C8"/>
    <mergeCell ref="A9:C9"/>
    <mergeCell ref="A10:C10"/>
    <mergeCell ref="A21:C21"/>
    <mergeCell ref="A25:C25"/>
    <mergeCell ref="A26:C26"/>
    <mergeCell ref="A3:C3"/>
    <mergeCell ref="A27:C27"/>
    <mergeCell ref="A28:C28"/>
    <mergeCell ref="A29:C29"/>
    <mergeCell ref="A11:C11"/>
    <mergeCell ref="A12:C12"/>
    <mergeCell ref="A13:C13"/>
    <mergeCell ref="A18:C18"/>
    <mergeCell ref="A19:C19"/>
    <mergeCell ref="A20:C20"/>
    <mergeCell ref="A51:C51"/>
    <mergeCell ref="A52:C52"/>
    <mergeCell ref="A61:C61"/>
    <mergeCell ref="A62:C62"/>
    <mergeCell ref="A63:C63"/>
    <mergeCell ref="A67:C67"/>
    <mergeCell ref="A30:C30"/>
    <mergeCell ref="A31:C31"/>
    <mergeCell ref="A44:C44"/>
    <mergeCell ref="A45:C45"/>
    <mergeCell ref="A46:C46"/>
    <mergeCell ref="A50:C50"/>
    <mergeCell ref="A87:C87"/>
    <mergeCell ref="A93:C93"/>
    <mergeCell ref="A94:C94"/>
    <mergeCell ref="A95:C95"/>
    <mergeCell ref="A96:C96"/>
    <mergeCell ref="A103:C103"/>
    <mergeCell ref="A68:C68"/>
    <mergeCell ref="A69:C69"/>
    <mergeCell ref="A70:C70"/>
    <mergeCell ref="A71:C71"/>
    <mergeCell ref="A85:C85"/>
    <mergeCell ref="A86:C86"/>
    <mergeCell ref="A114:C114"/>
    <mergeCell ref="A115:C115"/>
    <mergeCell ref="A116:C116"/>
    <mergeCell ref="A121:C121"/>
    <mergeCell ref="A122:C122"/>
    <mergeCell ref="A123:C123"/>
    <mergeCell ref="A104:C104"/>
    <mergeCell ref="A105:C105"/>
    <mergeCell ref="A106:C106"/>
    <mergeCell ref="A107:C107"/>
    <mergeCell ref="A108:C108"/>
    <mergeCell ref="A109:C109"/>
    <mergeCell ref="A140:C140"/>
    <mergeCell ref="A145:C145"/>
    <mergeCell ref="A146:C146"/>
    <mergeCell ref="A147:C147"/>
    <mergeCell ref="A152:C152"/>
    <mergeCell ref="A153:C153"/>
    <mergeCell ref="A124:C124"/>
    <mergeCell ref="A129:C129"/>
    <mergeCell ref="A130:C130"/>
    <mergeCell ref="A131:C131"/>
    <mergeCell ref="A138:C138"/>
    <mergeCell ref="A139:C139"/>
    <mergeCell ref="A166:C166"/>
    <mergeCell ref="A167:C167"/>
    <mergeCell ref="A174:C174"/>
    <mergeCell ref="A175:C175"/>
    <mergeCell ref="A176:C176"/>
    <mergeCell ref="A177:C177"/>
    <mergeCell ref="A154:C154"/>
    <mergeCell ref="A155:C155"/>
    <mergeCell ref="A156:C156"/>
    <mergeCell ref="A157:C157"/>
    <mergeCell ref="A164:C164"/>
    <mergeCell ref="A165:C165"/>
    <mergeCell ref="A195:C195"/>
    <mergeCell ref="A196:C196"/>
    <mergeCell ref="A197:C197"/>
    <mergeCell ref="A198:C198"/>
    <mergeCell ref="A202:C202"/>
    <mergeCell ref="A203:C203"/>
    <mergeCell ref="A182:C182"/>
    <mergeCell ref="A183:C183"/>
    <mergeCell ref="A184:C184"/>
    <mergeCell ref="A185:C185"/>
    <mergeCell ref="A186:C186"/>
    <mergeCell ref="A194:C194"/>
    <mergeCell ref="A217:C217"/>
    <mergeCell ref="A218:C218"/>
    <mergeCell ref="A219:C219"/>
    <mergeCell ref="A226:C226"/>
    <mergeCell ref="A227:C227"/>
    <mergeCell ref="A228:C228"/>
    <mergeCell ref="A204:C204"/>
    <mergeCell ref="A205:C205"/>
    <mergeCell ref="A206:C206"/>
    <mergeCell ref="A214:C214"/>
    <mergeCell ref="A215:C215"/>
    <mergeCell ref="A216:C216"/>
    <mergeCell ref="A242:C242"/>
    <mergeCell ref="A243:C243"/>
    <mergeCell ref="A244:C244"/>
    <mergeCell ref="A245:C245"/>
    <mergeCell ref="A249:C249"/>
    <mergeCell ref="A250:C250"/>
    <mergeCell ref="A229:C229"/>
    <mergeCell ref="A234:C234"/>
    <mergeCell ref="A235:C235"/>
    <mergeCell ref="A236:C236"/>
    <mergeCell ref="A237:C237"/>
    <mergeCell ref="A241:C241"/>
    <mergeCell ref="A265:C265"/>
    <mergeCell ref="A266:C266"/>
    <mergeCell ref="A267:C267"/>
    <mergeCell ref="A268:C268"/>
    <mergeCell ref="A273:C273"/>
    <mergeCell ref="A274:C274"/>
    <mergeCell ref="A251:C251"/>
    <mergeCell ref="A252:C252"/>
    <mergeCell ref="A253:C253"/>
    <mergeCell ref="A257:C257"/>
    <mergeCell ref="A258:C258"/>
    <mergeCell ref="A259:C259"/>
    <mergeCell ref="A288:C288"/>
    <mergeCell ref="A289:C289"/>
    <mergeCell ref="A290:C290"/>
    <mergeCell ref="A291:C291"/>
    <mergeCell ref="A297:C297"/>
    <mergeCell ref="A298:C298"/>
    <mergeCell ref="A275:C275"/>
    <mergeCell ref="A280:C280"/>
    <mergeCell ref="A281:C281"/>
    <mergeCell ref="A282:C282"/>
    <mergeCell ref="A283:C283"/>
    <mergeCell ref="A284:C284"/>
    <mergeCell ref="A311:C311"/>
    <mergeCell ref="A312:C312"/>
    <mergeCell ref="A313:C313"/>
    <mergeCell ref="A317:C317"/>
    <mergeCell ref="A318:C318"/>
    <mergeCell ref="A319:C319"/>
    <mergeCell ref="A299:C299"/>
    <mergeCell ref="A300:C300"/>
    <mergeCell ref="A301:C301"/>
    <mergeCell ref="A305:C305"/>
    <mergeCell ref="A306:C306"/>
    <mergeCell ref="A307:C307"/>
    <mergeCell ref="A332:C332"/>
    <mergeCell ref="A333:C333"/>
    <mergeCell ref="A334:C334"/>
    <mergeCell ref="A340:C340"/>
    <mergeCell ref="A341:C341"/>
    <mergeCell ref="A342:C342"/>
    <mergeCell ref="A320:C320"/>
    <mergeCell ref="A324:C324"/>
    <mergeCell ref="A325:C325"/>
    <mergeCell ref="A326:C326"/>
    <mergeCell ref="A330:C330"/>
    <mergeCell ref="A331:C331"/>
    <mergeCell ref="A358:C358"/>
    <mergeCell ref="A359:C359"/>
    <mergeCell ref="A360:C360"/>
    <mergeCell ref="A364:C364"/>
    <mergeCell ref="A365:C365"/>
    <mergeCell ref="A366:C366"/>
    <mergeCell ref="A343:C343"/>
    <mergeCell ref="A347:C347"/>
    <mergeCell ref="A348:C348"/>
    <mergeCell ref="A349:C349"/>
    <mergeCell ref="A350:C350"/>
    <mergeCell ref="A351:C351"/>
    <mergeCell ref="A379:C379"/>
    <mergeCell ref="A383:C383"/>
    <mergeCell ref="A384:C384"/>
    <mergeCell ref="A385:C385"/>
    <mergeCell ref="A392:C392"/>
    <mergeCell ref="A393:C393"/>
    <mergeCell ref="A370:C370"/>
    <mergeCell ref="A371:C371"/>
    <mergeCell ref="A372:C372"/>
    <mergeCell ref="A373:C373"/>
    <mergeCell ref="A377:C377"/>
    <mergeCell ref="A378:C378"/>
    <mergeCell ref="A403:C403"/>
    <mergeCell ref="A409:C409"/>
    <mergeCell ref="A410:C410"/>
    <mergeCell ref="A411:C411"/>
    <mergeCell ref="A415:C415"/>
    <mergeCell ref="A416:C416"/>
    <mergeCell ref="A394:C394"/>
    <mergeCell ref="A398:C398"/>
    <mergeCell ref="A399:C399"/>
    <mergeCell ref="A400:C400"/>
    <mergeCell ref="A401:C401"/>
    <mergeCell ref="A402:C402"/>
    <mergeCell ref="A429:C429"/>
    <mergeCell ref="A433:C433"/>
    <mergeCell ref="A434:C434"/>
    <mergeCell ref="A435:C435"/>
    <mergeCell ref="A436:C436"/>
    <mergeCell ref="A446:C446"/>
    <mergeCell ref="A417:C417"/>
    <mergeCell ref="A421:C421"/>
    <mergeCell ref="A422:C422"/>
    <mergeCell ref="A423:C423"/>
    <mergeCell ref="A427:C427"/>
    <mergeCell ref="A428:C428"/>
    <mergeCell ref="A462:C462"/>
    <mergeCell ref="A464:F464"/>
    <mergeCell ref="A465:F465"/>
    <mergeCell ref="A466:F466"/>
    <mergeCell ref="B467:C467"/>
    <mergeCell ref="A447:C447"/>
    <mergeCell ref="A448:C448"/>
    <mergeCell ref="A449:C449"/>
    <mergeCell ref="A450:C450"/>
    <mergeCell ref="A460:F460"/>
    <mergeCell ref="B486:C486"/>
    <mergeCell ref="B487:C487"/>
    <mergeCell ref="B480:C480"/>
    <mergeCell ref="B481:C481"/>
    <mergeCell ref="B482:C482"/>
    <mergeCell ref="B483:C483"/>
    <mergeCell ref="B485:C485"/>
    <mergeCell ref="B468:C468"/>
    <mergeCell ref="B469:C469"/>
    <mergeCell ref="A471:F471"/>
    <mergeCell ref="A472:F472"/>
    <mergeCell ref="B478:C478"/>
    <mergeCell ref="B479:C479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9C653-4931-484E-9272-D1054D041CDD}">
  <dimension ref="A1:H22"/>
  <sheetViews>
    <sheetView tabSelected="1" workbookViewId="0">
      <selection activeCell="F6" sqref="F6"/>
    </sheetView>
  </sheetViews>
  <sheetFormatPr defaultRowHeight="14.25"/>
  <cols>
    <col min="3" max="3" width="27.625" customWidth="1"/>
    <col min="4" max="4" width="11.75" customWidth="1"/>
    <col min="5" max="6" width="10.75" customWidth="1"/>
    <col min="7" max="7" width="5.375" customWidth="1"/>
    <col min="8" max="8" width="5.25" style="217" customWidth="1"/>
  </cols>
  <sheetData>
    <row r="1" spans="1:8" ht="18">
      <c r="A1" s="373" t="s">
        <v>113</v>
      </c>
      <c r="B1" s="374"/>
      <c r="C1" s="374"/>
      <c r="D1" s="237"/>
      <c r="E1" s="238"/>
      <c r="F1" s="239"/>
    </row>
    <row r="2" spans="1:8" ht="18.75">
      <c r="D2" s="375"/>
      <c r="E2" s="375"/>
      <c r="F2" s="239"/>
    </row>
    <row r="3" spans="1:8">
      <c r="A3" s="365" t="s">
        <v>295</v>
      </c>
      <c r="B3" s="365"/>
      <c r="C3" s="365"/>
      <c r="D3" s="365"/>
      <c r="E3" s="365"/>
      <c r="F3" s="365"/>
      <c r="G3" s="365"/>
    </row>
    <row r="4" spans="1:8">
      <c r="B4" s="376" t="s">
        <v>280</v>
      </c>
      <c r="C4" s="376"/>
      <c r="D4" s="376"/>
      <c r="E4" s="376"/>
      <c r="F4" s="376"/>
      <c r="G4" s="376"/>
    </row>
    <row r="5" spans="1:8" ht="31.5">
      <c r="B5" s="28" t="s">
        <v>281</v>
      </c>
      <c r="C5" s="240" t="s">
        <v>282</v>
      </c>
      <c r="D5" s="241" t="s">
        <v>283</v>
      </c>
      <c r="E5" s="242" t="s">
        <v>284</v>
      </c>
      <c r="F5" s="242" t="s">
        <v>296</v>
      </c>
      <c r="G5" s="243" t="s">
        <v>268</v>
      </c>
      <c r="H5" s="261" t="s">
        <v>269</v>
      </c>
    </row>
    <row r="6" spans="1:8" ht="15.75">
      <c r="A6" s="352" t="s">
        <v>285</v>
      </c>
      <c r="B6" s="352"/>
      <c r="C6" s="352"/>
      <c r="D6" s="244">
        <f>SUM(D7+D11)</f>
        <v>2259600</v>
      </c>
      <c r="E6" s="202">
        <f t="shared" ref="E6:F6" si="0">SUM(E7+E11)</f>
        <v>1157922</v>
      </c>
      <c r="F6" s="202">
        <f t="shared" si="0"/>
        <v>1142357.8999999999</v>
      </c>
      <c r="G6" s="246">
        <f t="shared" ref="G6" si="1">E6/D6*100</f>
        <v>51.244556558682952</v>
      </c>
      <c r="H6" s="217">
        <f>F6/E6*100</f>
        <v>98.655859375674694</v>
      </c>
    </row>
    <row r="7" spans="1:8" ht="15.75">
      <c r="A7" s="377" t="s">
        <v>286</v>
      </c>
      <c r="B7" s="378"/>
      <c r="C7" s="379"/>
      <c r="D7" s="247">
        <f>D8</f>
        <v>10400</v>
      </c>
      <c r="E7" s="248">
        <f>E8</f>
        <v>10400</v>
      </c>
      <c r="F7" s="248">
        <f>F8</f>
        <v>7756.72</v>
      </c>
      <c r="G7" s="249">
        <f>(F7/D7)*100</f>
        <v>74.583846153846153</v>
      </c>
      <c r="H7" s="217">
        <f t="shared" ref="H7:H22" si="2">F7/E7*100</f>
        <v>74.583846153846153</v>
      </c>
    </row>
    <row r="8" spans="1:8" ht="15.75">
      <c r="A8" s="31">
        <v>3</v>
      </c>
      <c r="B8" s="368" t="s">
        <v>287</v>
      </c>
      <c r="C8" s="368"/>
      <c r="D8" s="250">
        <f t="shared" ref="D8:F8" si="3">SUM(D9:D10)</f>
        <v>10400</v>
      </c>
      <c r="E8" s="251">
        <f t="shared" si="3"/>
        <v>10400</v>
      </c>
      <c r="F8" s="251">
        <f t="shared" si="3"/>
        <v>7756.72</v>
      </c>
      <c r="G8" s="252">
        <f t="shared" ref="G8:G22" si="4">(F8/D8)*100</f>
        <v>74.583846153846153</v>
      </c>
      <c r="H8" s="217">
        <f t="shared" si="2"/>
        <v>74.583846153846153</v>
      </c>
    </row>
    <row r="9" spans="1:8" ht="15.75">
      <c r="A9" s="31">
        <v>32</v>
      </c>
      <c r="B9" s="368" t="s">
        <v>60</v>
      </c>
      <c r="C9" s="368"/>
      <c r="D9" s="250">
        <f>'Posebni dio'!D15</f>
        <v>8700</v>
      </c>
      <c r="E9" s="250">
        <f>'Posebni dio'!E15</f>
        <v>8700</v>
      </c>
      <c r="F9" s="250">
        <f>'Posebni dio'!F15</f>
        <v>6495.8600000000006</v>
      </c>
      <c r="G9" s="252">
        <f t="shared" si="4"/>
        <v>74.665057471264376</v>
      </c>
      <c r="H9" s="217">
        <f t="shared" si="2"/>
        <v>74.665057471264376</v>
      </c>
    </row>
    <row r="10" spans="1:8" ht="15.75">
      <c r="A10" s="31">
        <v>38</v>
      </c>
      <c r="B10" s="369" t="s">
        <v>76</v>
      </c>
      <c r="C10" s="370"/>
      <c r="D10" s="250">
        <f>'Posebni dio'!D23</f>
        <v>1700</v>
      </c>
      <c r="E10" s="250">
        <f>'Posebni dio'!E23</f>
        <v>1700</v>
      </c>
      <c r="F10" s="250">
        <f>'Posebni dio'!F23</f>
        <v>1260.8599999999999</v>
      </c>
      <c r="G10" s="252">
        <f t="shared" si="4"/>
        <v>74.16823529411765</v>
      </c>
      <c r="H10" s="217">
        <f t="shared" si="2"/>
        <v>74.16823529411765</v>
      </c>
    </row>
    <row r="11" spans="1:8" ht="15.75">
      <c r="A11" s="354" t="s">
        <v>288</v>
      </c>
      <c r="B11" s="371"/>
      <c r="C11" s="372"/>
      <c r="D11" s="253">
        <f>D12+D19</f>
        <v>2249200</v>
      </c>
      <c r="E11" s="253">
        <f>E12+E19</f>
        <v>1147522</v>
      </c>
      <c r="F11" s="254">
        <f t="shared" ref="F11" si="5">F12+F19</f>
        <v>1134601.18</v>
      </c>
      <c r="G11" s="255">
        <f t="shared" si="4"/>
        <v>50.444654988440327</v>
      </c>
      <c r="H11" s="217">
        <f t="shared" si="2"/>
        <v>98.874024201714647</v>
      </c>
    </row>
    <row r="12" spans="1:8" ht="15.75">
      <c r="A12" s="31">
        <v>3</v>
      </c>
      <c r="B12" s="366" t="s">
        <v>287</v>
      </c>
      <c r="C12" s="367"/>
      <c r="D12" s="256">
        <f t="shared" ref="D12:F12" si="6">SUM(D13:D18)</f>
        <v>782000</v>
      </c>
      <c r="E12" s="257">
        <f t="shared" si="6"/>
        <v>701182</v>
      </c>
      <c r="F12" s="256">
        <f t="shared" si="6"/>
        <v>671443.76</v>
      </c>
      <c r="G12" s="258">
        <f t="shared" si="4"/>
        <v>85.862373401534526</v>
      </c>
      <c r="H12" s="217">
        <f t="shared" si="2"/>
        <v>95.758841499068708</v>
      </c>
    </row>
    <row r="13" spans="1:8" ht="15.75">
      <c r="A13" s="33">
        <v>31</v>
      </c>
      <c r="B13" s="363" t="s">
        <v>289</v>
      </c>
      <c r="C13" s="364"/>
      <c r="D13" s="250">
        <f>'Opći dio'!D30</f>
        <v>217230</v>
      </c>
      <c r="E13" s="250">
        <f>'Opći dio'!E30</f>
        <v>191860</v>
      </c>
      <c r="F13" s="250">
        <f>'Opći dio'!F30</f>
        <v>171344.07</v>
      </c>
      <c r="G13" s="252">
        <f t="shared" si="4"/>
        <v>78.876798784698252</v>
      </c>
      <c r="H13" s="217">
        <f t="shared" si="2"/>
        <v>89.306822683206505</v>
      </c>
    </row>
    <row r="14" spans="1:8" ht="15.75">
      <c r="A14" s="33">
        <v>32</v>
      </c>
      <c r="B14" s="363" t="s">
        <v>60</v>
      </c>
      <c r="C14" s="364"/>
      <c r="D14" s="250">
        <f>'Opći dio'!D34-D9</f>
        <v>375050</v>
      </c>
      <c r="E14" s="250">
        <f>'Opći dio'!E34-E9</f>
        <v>305692</v>
      </c>
      <c r="F14" s="250">
        <f>'Opći dio'!F34-F9</f>
        <v>319085.99</v>
      </c>
      <c r="G14" s="252">
        <f t="shared" si="4"/>
        <v>85.078253566191179</v>
      </c>
      <c r="H14" s="217">
        <f t="shared" si="2"/>
        <v>104.3815310835743</v>
      </c>
    </row>
    <row r="15" spans="1:8" ht="15.75">
      <c r="A15" s="33">
        <v>34</v>
      </c>
      <c r="B15" s="363" t="s">
        <v>290</v>
      </c>
      <c r="C15" s="364"/>
      <c r="D15" s="250">
        <f>'Opći dio'!D39</f>
        <v>1600</v>
      </c>
      <c r="E15" s="250">
        <f>'Opći dio'!E39</f>
        <v>3500</v>
      </c>
      <c r="F15" s="250">
        <f>'Opći dio'!F39</f>
        <v>3269.83</v>
      </c>
      <c r="G15" s="252">
        <f t="shared" si="4"/>
        <v>204.36437499999997</v>
      </c>
      <c r="H15" s="217">
        <f t="shared" si="2"/>
        <v>93.423714285714283</v>
      </c>
    </row>
    <row r="16" spans="1:8" ht="15.75">
      <c r="A16" s="33">
        <v>36</v>
      </c>
      <c r="B16" s="363" t="s">
        <v>291</v>
      </c>
      <c r="C16" s="364"/>
      <c r="D16" s="250">
        <f>'Opći dio'!D41</f>
        <v>10900</v>
      </c>
      <c r="E16" s="250">
        <f>'Opći dio'!E41</f>
        <v>15000</v>
      </c>
      <c r="F16" s="250">
        <f>'Opći dio'!F41</f>
        <v>39012.51</v>
      </c>
      <c r="G16" s="252">
        <f t="shared" si="4"/>
        <v>357.91293577981651</v>
      </c>
      <c r="H16" s="217">
        <f t="shared" si="2"/>
        <v>260.08340000000004</v>
      </c>
    </row>
    <row r="17" spans="1:8" ht="15.75">
      <c r="A17" s="33">
        <v>37</v>
      </c>
      <c r="B17" s="363" t="s">
        <v>292</v>
      </c>
      <c r="C17" s="364"/>
      <c r="D17" s="250">
        <f>'Opći dio'!D44</f>
        <v>103550</v>
      </c>
      <c r="E17" s="250">
        <f>'Opći dio'!E44</f>
        <v>89660</v>
      </c>
      <c r="F17" s="250">
        <f>'Opći dio'!F44</f>
        <v>86802.77</v>
      </c>
      <c r="G17" s="252">
        <f t="shared" si="4"/>
        <v>83.826914534041535</v>
      </c>
      <c r="H17" s="217">
        <f t="shared" si="2"/>
        <v>96.813261209011827</v>
      </c>
    </row>
    <row r="18" spans="1:8" ht="15.75">
      <c r="A18" s="33">
        <v>38</v>
      </c>
      <c r="B18" s="363" t="s">
        <v>76</v>
      </c>
      <c r="C18" s="364"/>
      <c r="D18" s="250">
        <f>'Opći dio'!D46-D10</f>
        <v>73670</v>
      </c>
      <c r="E18" s="250">
        <f>'Opći dio'!E46-E10</f>
        <v>95470</v>
      </c>
      <c r="F18" s="250">
        <f>'Opći dio'!F46-F10</f>
        <v>51928.59</v>
      </c>
      <c r="G18" s="252">
        <f t="shared" si="4"/>
        <v>70.488109135333247</v>
      </c>
      <c r="H18" s="217">
        <f t="shared" si="2"/>
        <v>54.392573583324598</v>
      </c>
    </row>
    <row r="19" spans="1:8">
      <c r="A19" s="31">
        <v>4</v>
      </c>
      <c r="B19" s="366" t="s">
        <v>68</v>
      </c>
      <c r="C19" s="367"/>
      <c r="D19" s="259">
        <f t="shared" ref="D19:E19" si="7">SUM(D20:D22)</f>
        <v>1467200</v>
      </c>
      <c r="E19" s="257">
        <f t="shared" si="7"/>
        <v>446340</v>
      </c>
      <c r="F19" s="259">
        <f>SUM(F20:F22)</f>
        <v>463157.41999999993</v>
      </c>
      <c r="G19" s="258">
        <f t="shared" si="4"/>
        <v>31.567435932388214</v>
      </c>
      <c r="H19" s="217">
        <f t="shared" si="2"/>
        <v>103.76784962136487</v>
      </c>
    </row>
    <row r="20" spans="1:8" ht="15.75">
      <c r="A20" s="33">
        <v>41</v>
      </c>
      <c r="B20" s="301" t="s">
        <v>254</v>
      </c>
      <c r="C20" s="302"/>
      <c r="D20" s="250">
        <f>'Opći dio'!D53</f>
        <v>0</v>
      </c>
      <c r="E20" s="250">
        <f>'Opći dio'!E53</f>
        <v>15000</v>
      </c>
      <c r="F20" s="250">
        <f>'Opći dio'!F53</f>
        <v>11646.25</v>
      </c>
      <c r="G20" s="252"/>
      <c r="H20" s="217">
        <f t="shared" si="2"/>
        <v>77.641666666666666</v>
      </c>
    </row>
    <row r="21" spans="1:8" ht="15.75">
      <c r="A21" s="260">
        <v>42</v>
      </c>
      <c r="B21" s="361" t="s">
        <v>293</v>
      </c>
      <c r="C21" s="362"/>
      <c r="D21" s="250">
        <f>'Opći dio'!D55</f>
        <v>1196320</v>
      </c>
      <c r="E21" s="250">
        <f>'Opći dio'!E55</f>
        <v>231420</v>
      </c>
      <c r="F21" s="250">
        <f>'Opći dio'!F55</f>
        <v>257538.08</v>
      </c>
      <c r="G21" s="252">
        <f t="shared" si="4"/>
        <v>21.527524408185101</v>
      </c>
      <c r="H21" s="217">
        <f t="shared" si="2"/>
        <v>111.28600812375767</v>
      </c>
    </row>
    <row r="22" spans="1:8" ht="15.75">
      <c r="A22" s="33">
        <v>45</v>
      </c>
      <c r="B22" s="363" t="s">
        <v>294</v>
      </c>
      <c r="C22" s="364"/>
      <c r="D22" s="250">
        <f>'Opći dio'!D60</f>
        <v>270880</v>
      </c>
      <c r="E22" s="250">
        <f>'Opći dio'!E60</f>
        <v>199920</v>
      </c>
      <c r="F22" s="250">
        <f>'Opći dio'!F60</f>
        <v>193973.09</v>
      </c>
      <c r="G22" s="252">
        <f t="shared" si="4"/>
        <v>71.608494536326049</v>
      </c>
      <c r="H22" s="217">
        <f t="shared" si="2"/>
        <v>97.025355142056824</v>
      </c>
    </row>
  </sheetData>
  <mergeCells count="21">
    <mergeCell ref="A1:C1"/>
    <mergeCell ref="D2:E2"/>
    <mergeCell ref="B4:G4"/>
    <mergeCell ref="A6:C6"/>
    <mergeCell ref="A7:C7"/>
    <mergeCell ref="B20:C20"/>
    <mergeCell ref="B21:C21"/>
    <mergeCell ref="B22:C22"/>
    <mergeCell ref="A3:G3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A11:C11"/>
    <mergeCell ref="B12:C12"/>
    <mergeCell ref="B13:C1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40BEB-4A78-45F6-A2F2-160E6C8F2619}">
  <dimension ref="A1:H18"/>
  <sheetViews>
    <sheetView workbookViewId="0">
      <selection activeCell="J26" sqref="J26"/>
    </sheetView>
  </sheetViews>
  <sheetFormatPr defaultRowHeight="14.25"/>
  <cols>
    <col min="3" max="3" width="38.25" customWidth="1"/>
    <col min="7" max="7" width="6.25" customWidth="1"/>
    <col min="8" max="8" width="4" style="218" customWidth="1"/>
  </cols>
  <sheetData>
    <row r="1" spans="1:8">
      <c r="A1" s="365" t="s">
        <v>113</v>
      </c>
      <c r="B1" s="365"/>
    </row>
    <row r="2" spans="1:8" ht="15">
      <c r="C2" s="389" t="s">
        <v>297</v>
      </c>
      <c r="D2" s="389"/>
      <c r="E2" s="389"/>
      <c r="F2" s="389"/>
      <c r="G2" s="389"/>
    </row>
    <row r="3" spans="1:8">
      <c r="B3" s="390" t="s">
        <v>301</v>
      </c>
      <c r="C3" s="390"/>
      <c r="D3" s="390"/>
      <c r="E3" s="390"/>
      <c r="F3" s="390"/>
      <c r="G3" s="390"/>
    </row>
    <row r="4" spans="1:8">
      <c r="B4" s="376" t="s">
        <v>298</v>
      </c>
      <c r="C4" s="376"/>
      <c r="D4" s="376"/>
      <c r="E4" s="376"/>
      <c r="F4" s="376"/>
      <c r="G4" s="376"/>
    </row>
    <row r="5" spans="1:8" ht="31.5">
      <c r="B5" s="269" t="s">
        <v>43</v>
      </c>
      <c r="C5" s="270" t="s">
        <v>44</v>
      </c>
      <c r="D5" s="271" t="s">
        <v>148</v>
      </c>
      <c r="E5" s="272" t="s">
        <v>299</v>
      </c>
      <c r="F5" s="272" t="s">
        <v>296</v>
      </c>
      <c r="G5" s="273" t="s">
        <v>268</v>
      </c>
      <c r="H5" s="278" t="s">
        <v>300</v>
      </c>
    </row>
    <row r="6" spans="1:8">
      <c r="A6" s="391" t="s">
        <v>46</v>
      </c>
      <c r="B6" s="392"/>
      <c r="C6" s="393"/>
      <c r="D6" s="245">
        <f t="shared" ref="D6:F6" si="0">SUM(D7+D9)</f>
        <v>2259600</v>
      </c>
      <c r="E6" s="245">
        <f t="shared" si="0"/>
        <v>1157922</v>
      </c>
      <c r="F6" s="245">
        <f t="shared" si="0"/>
        <v>1142357.8999999999</v>
      </c>
      <c r="G6" s="246">
        <f>(F6/D6)*100</f>
        <v>50.555757656222333</v>
      </c>
      <c r="H6" s="279">
        <f>(F6/E6)*100</f>
        <v>98.655859375674694</v>
      </c>
    </row>
    <row r="7" spans="1:8" ht="15.75">
      <c r="A7" s="394" t="s">
        <v>47</v>
      </c>
      <c r="B7" s="395"/>
      <c r="C7" s="396"/>
      <c r="D7" s="274">
        <f>D8</f>
        <v>10400</v>
      </c>
      <c r="E7" s="274">
        <f t="shared" ref="E7:F7" si="1">E8</f>
        <v>10400</v>
      </c>
      <c r="F7" s="274">
        <f t="shared" si="1"/>
        <v>7756.72</v>
      </c>
      <c r="G7" s="275">
        <f t="shared" ref="G7:G17" si="2">(F7/D7)*100</f>
        <v>74.583846153846153</v>
      </c>
      <c r="H7" s="280">
        <f t="shared" ref="H7:H17" si="3">(F7/E7)*100</f>
        <v>74.583846153846153</v>
      </c>
    </row>
    <row r="8" spans="1:8">
      <c r="A8" s="397" t="s">
        <v>48</v>
      </c>
      <c r="B8" s="398"/>
      <c r="C8" s="399"/>
      <c r="D8" s="262">
        <f>'Posebni dio'!D9</f>
        <v>10400</v>
      </c>
      <c r="E8" s="262">
        <f>'Posebni dio'!E9</f>
        <v>10400</v>
      </c>
      <c r="F8" s="262">
        <f>'Posebni dio'!F9</f>
        <v>7756.72</v>
      </c>
      <c r="G8" s="123">
        <f t="shared" si="2"/>
        <v>74.583846153846153</v>
      </c>
      <c r="H8" s="281">
        <f t="shared" si="3"/>
        <v>74.583846153846153</v>
      </c>
    </row>
    <row r="9" spans="1:8">
      <c r="A9" s="394" t="s">
        <v>47</v>
      </c>
      <c r="B9" s="395"/>
      <c r="C9" s="396"/>
      <c r="D9" s="276">
        <f t="shared" ref="D9:F9" si="4">SUM(D10:D18)</f>
        <v>2249200</v>
      </c>
      <c r="E9" s="276">
        <f t="shared" si="4"/>
        <v>1147522</v>
      </c>
      <c r="F9" s="276">
        <f t="shared" si="4"/>
        <v>1134601.18</v>
      </c>
      <c r="G9" s="277">
        <f t="shared" si="2"/>
        <v>50.444654988440327</v>
      </c>
      <c r="H9" s="280">
        <f t="shared" si="3"/>
        <v>98.874024201714647</v>
      </c>
    </row>
    <row r="10" spans="1:8">
      <c r="A10" s="397" t="s">
        <v>56</v>
      </c>
      <c r="B10" s="398"/>
      <c r="C10" s="399"/>
      <c r="D10" s="263">
        <f>'Posebni dio'!D26</f>
        <v>396300</v>
      </c>
      <c r="E10" s="263">
        <f>'Posebni dio'!E26</f>
        <v>393732</v>
      </c>
      <c r="F10" s="263">
        <f>'Posebni dio'!F26</f>
        <v>345052.61</v>
      </c>
      <c r="G10" s="123">
        <f t="shared" si="2"/>
        <v>87.068536462276043</v>
      </c>
      <c r="H10" s="281">
        <f t="shared" si="3"/>
        <v>87.636415125008881</v>
      </c>
    </row>
    <row r="11" spans="1:8">
      <c r="A11" s="397" t="s">
        <v>66</v>
      </c>
      <c r="B11" s="398"/>
      <c r="C11" s="399"/>
      <c r="D11" s="264">
        <f>'Posebni dio'!D103</f>
        <v>1225290</v>
      </c>
      <c r="E11" s="264">
        <f>'Posebni dio'!E103</f>
        <v>308920</v>
      </c>
      <c r="F11" s="264">
        <f>'Posebni dio'!F103</f>
        <v>378446.59</v>
      </c>
      <c r="G11" s="123">
        <f t="shared" si="2"/>
        <v>30.88628732789789</v>
      </c>
      <c r="H11" s="281">
        <f t="shared" si="3"/>
        <v>122.50634144762398</v>
      </c>
    </row>
    <row r="12" spans="1:8">
      <c r="A12" s="380" t="s">
        <v>77</v>
      </c>
      <c r="B12" s="381"/>
      <c r="C12" s="382"/>
      <c r="D12" s="265">
        <f>'Posebni dio'!D214</f>
        <v>114830</v>
      </c>
      <c r="E12" s="265">
        <f>'Posebni dio'!E214</f>
        <v>70640</v>
      </c>
      <c r="F12" s="265">
        <f>'Posebni dio'!F214</f>
        <v>67871.39</v>
      </c>
      <c r="G12" s="123">
        <f t="shared" si="2"/>
        <v>59.105974048593566</v>
      </c>
      <c r="H12" s="281">
        <f t="shared" si="3"/>
        <v>96.080676670441676</v>
      </c>
    </row>
    <row r="13" spans="1:8">
      <c r="A13" s="380" t="s">
        <v>81</v>
      </c>
      <c r="B13" s="381"/>
      <c r="C13" s="382"/>
      <c r="D13" s="266">
        <f>'Posebni dio'!D249</f>
        <v>74040</v>
      </c>
      <c r="E13" s="266">
        <f>'Posebni dio'!E249</f>
        <v>56330</v>
      </c>
      <c r="F13" s="266">
        <f>'Posebni dio'!F249</f>
        <v>45816.520000000004</v>
      </c>
      <c r="G13" s="123">
        <f t="shared" si="2"/>
        <v>61.880767152890336</v>
      </c>
      <c r="H13" s="281">
        <f t="shared" si="3"/>
        <v>81.335913367654896</v>
      </c>
    </row>
    <row r="14" spans="1:8">
      <c r="A14" s="380" t="s">
        <v>98</v>
      </c>
      <c r="B14" s="381"/>
      <c r="C14" s="382"/>
      <c r="D14" s="266">
        <f>'Posebni dio'!D297</f>
        <v>11990</v>
      </c>
      <c r="E14" s="266">
        <f>'Posebni dio'!E297</f>
        <v>11990</v>
      </c>
      <c r="F14" s="266">
        <f>'Posebni dio'!F297</f>
        <v>13112.26</v>
      </c>
      <c r="G14" s="128">
        <f t="shared" si="2"/>
        <v>109.35996663886571</v>
      </c>
      <c r="H14" s="281">
        <f t="shared" si="3"/>
        <v>109.35996663886571</v>
      </c>
    </row>
    <row r="15" spans="1:8">
      <c r="A15" s="383" t="s">
        <v>101</v>
      </c>
      <c r="B15" s="384"/>
      <c r="C15" s="385"/>
      <c r="D15" s="267">
        <f>'Posebni dio'!D330</f>
        <v>103540</v>
      </c>
      <c r="E15" s="267">
        <f>'Posebni dio'!E330</f>
        <v>117570</v>
      </c>
      <c r="F15" s="267">
        <f>'Posebni dio'!F330</f>
        <v>111565.42</v>
      </c>
      <c r="G15" s="128">
        <f t="shared" si="2"/>
        <v>107.75103341703689</v>
      </c>
      <c r="H15" s="281">
        <f t="shared" si="3"/>
        <v>94.892761758952119</v>
      </c>
    </row>
    <row r="16" spans="1:8">
      <c r="A16" s="383" t="s">
        <v>102</v>
      </c>
      <c r="B16" s="384"/>
      <c r="C16" s="385"/>
      <c r="D16" s="266">
        <f>'Posebni dio'!D347</f>
        <v>113920</v>
      </c>
      <c r="E16" s="266">
        <f>'Posebni dio'!E347</f>
        <v>40240</v>
      </c>
      <c r="F16" s="266">
        <f>'Posebni dio'!F347</f>
        <v>26396.33</v>
      </c>
      <c r="G16" s="123">
        <f t="shared" si="2"/>
        <v>23.170935744382025</v>
      </c>
      <c r="H16" s="281">
        <f t="shared" si="3"/>
        <v>65.597241550695827</v>
      </c>
    </row>
    <row r="17" spans="1:8">
      <c r="A17" s="380" t="s">
        <v>106</v>
      </c>
      <c r="B17" s="381"/>
      <c r="C17" s="382"/>
      <c r="D17" s="266">
        <f>'Posebni dio'!D398</f>
        <v>209290</v>
      </c>
      <c r="E17" s="266">
        <f>'Posebni dio'!E398</f>
        <v>148100</v>
      </c>
      <c r="F17" s="266">
        <f>'Posebni dio'!F398</f>
        <v>146340.06</v>
      </c>
      <c r="G17" s="128">
        <f t="shared" si="2"/>
        <v>69.922146304171235</v>
      </c>
      <c r="H17" s="281">
        <f t="shared" si="3"/>
        <v>98.811654287643478</v>
      </c>
    </row>
    <row r="18" spans="1:8" ht="15.75">
      <c r="A18" s="386" t="s">
        <v>252</v>
      </c>
      <c r="B18" s="387"/>
      <c r="C18" s="388"/>
      <c r="D18" s="268">
        <f>'Posebni dio'!D446</f>
        <v>0</v>
      </c>
      <c r="E18" s="268">
        <f>'Posebni dio'!E446</f>
        <v>0</v>
      </c>
      <c r="F18" s="268">
        <f>'Posebni dio'!F446</f>
        <v>0</v>
      </c>
      <c r="G18" s="128">
        <v>0</v>
      </c>
      <c r="H18" s="281">
        <v>0</v>
      </c>
    </row>
  </sheetData>
  <mergeCells count="17">
    <mergeCell ref="A13:C13"/>
    <mergeCell ref="A1:B1"/>
    <mergeCell ref="C2:G2"/>
    <mergeCell ref="B3:G3"/>
    <mergeCell ref="B4:G4"/>
    <mergeCell ref="A6:C6"/>
    <mergeCell ref="A7:C7"/>
    <mergeCell ref="A8:C8"/>
    <mergeCell ref="A9:C9"/>
    <mergeCell ref="A10:C10"/>
    <mergeCell ref="A11:C11"/>
    <mergeCell ref="A12:C12"/>
    <mergeCell ref="A14:C14"/>
    <mergeCell ref="A15:C15"/>
    <mergeCell ref="A16:C16"/>
    <mergeCell ref="A17:C17"/>
    <mergeCell ref="A18:C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Naslovna</vt:lpstr>
      <vt:lpstr>Opći dio</vt:lpstr>
      <vt:lpstr>Posebni dio</vt:lpstr>
      <vt:lpstr>EKONOMSKA</vt:lpstr>
      <vt:lpstr>FUNKCIJSKA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Općina Vrbje</cp:lastModifiedBy>
  <cp:revision>2</cp:revision>
  <cp:lastPrinted>2025-03-20T09:42:36Z</cp:lastPrinted>
  <dcterms:created xsi:type="dcterms:W3CDTF">2023-01-04T07:45:30Z</dcterms:created>
  <dcterms:modified xsi:type="dcterms:W3CDTF">2025-03-20T09:44:04Z</dcterms:modified>
</cp:coreProperties>
</file>